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185" windowWidth="21555" windowHeight="73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39" i="1" l="1"/>
  <c r="T36" i="1"/>
  <c r="R36" i="1"/>
  <c r="R38" i="1" s="1"/>
  <c r="P36" i="1"/>
  <c r="N36" i="1"/>
  <c r="L36" i="1"/>
  <c r="J36" i="1"/>
  <c r="J38" i="1" s="1"/>
  <c r="U33" i="1"/>
  <c r="U37" i="1" s="1"/>
  <c r="S33" i="1"/>
  <c r="S37" i="1" s="1"/>
  <c r="M33" i="1"/>
  <c r="M37" i="1" s="1"/>
  <c r="I33" i="1"/>
  <c r="I37" i="1" s="1"/>
  <c r="G33" i="1"/>
  <c r="P31" i="1"/>
  <c r="K31" i="1"/>
  <c r="K26" i="1" s="1"/>
  <c r="I31" i="1"/>
  <c r="P28" i="1"/>
  <c r="G28" i="1"/>
  <c r="Q27" i="1"/>
  <c r="Q26" i="1" s="1"/>
  <c r="Q33" i="1" s="1"/>
  <c r="Q37" i="1" s="1"/>
  <c r="O27" i="1"/>
  <c r="N27" i="1"/>
  <c r="F27" i="1"/>
  <c r="E27" i="1"/>
  <c r="E26" i="1" s="1"/>
  <c r="U26" i="1"/>
  <c r="T26" i="1"/>
  <c r="S26" i="1"/>
  <c r="R26" i="1"/>
  <c r="P26" i="1"/>
  <c r="O26" i="1"/>
  <c r="N26" i="1"/>
  <c r="M26" i="1"/>
  <c r="L26" i="1"/>
  <c r="J26" i="1"/>
  <c r="I26" i="1"/>
  <c r="H26" i="1"/>
  <c r="H33" i="1" s="1"/>
  <c r="G26" i="1"/>
  <c r="F26" i="1"/>
  <c r="F33" i="1" s="1"/>
  <c r="H25" i="1"/>
  <c r="G25" i="1"/>
  <c r="F25" i="1"/>
  <c r="E25" i="1"/>
  <c r="R23" i="1"/>
  <c r="Q23" i="1"/>
  <c r="O23" i="1"/>
  <c r="K23" i="1"/>
  <c r="J23" i="1"/>
  <c r="I23" i="1"/>
  <c r="H23" i="1"/>
  <c r="T21" i="1"/>
  <c r="R21" i="1"/>
  <c r="O21" i="1"/>
  <c r="K21" i="1"/>
  <c r="K16" i="1" s="1"/>
  <c r="K33" i="1" s="1"/>
  <c r="K37" i="1" s="1"/>
  <c r="F21" i="1"/>
  <c r="E21" i="1"/>
  <c r="T19" i="1"/>
  <c r="R19" i="1"/>
  <c r="O19" i="1"/>
  <c r="T18" i="1"/>
  <c r="T16" i="1" s="1"/>
  <c r="T33" i="1" s="1"/>
  <c r="T37" i="1" s="1"/>
  <c r="H18" i="1"/>
  <c r="E18" i="1"/>
  <c r="E16" i="1" s="1"/>
  <c r="T17" i="1"/>
  <c r="O17" i="1"/>
  <c r="O16" i="1" s="1"/>
  <c r="O33" i="1" s="1"/>
  <c r="O37" i="1" s="1"/>
  <c r="U16" i="1"/>
  <c r="S16" i="1"/>
  <c r="R16" i="1"/>
  <c r="R33" i="1" s="1"/>
  <c r="R37" i="1" s="1"/>
  <c r="Q16" i="1"/>
  <c r="P16" i="1"/>
  <c r="P33" i="1" s="1"/>
  <c r="P37" i="1" s="1"/>
  <c r="N16" i="1"/>
  <c r="N33" i="1" s="1"/>
  <c r="N37" i="1" s="1"/>
  <c r="M16" i="1"/>
  <c r="L16" i="1"/>
  <c r="L33" i="1" s="1"/>
  <c r="L37" i="1" s="1"/>
  <c r="J16" i="1"/>
  <c r="J33" i="1" s="1"/>
  <c r="J37" i="1" s="1"/>
  <c r="I16" i="1"/>
  <c r="H16" i="1"/>
  <c r="G16" i="1"/>
  <c r="F16" i="1"/>
  <c r="U13" i="1"/>
  <c r="U36" i="1" s="1"/>
  <c r="U38" i="1" s="1"/>
  <c r="U40" i="1" s="1"/>
  <c r="T13" i="1"/>
  <c r="S13" i="1"/>
  <c r="S36" i="1" s="1"/>
  <c r="S38" i="1" s="1"/>
  <c r="R13" i="1"/>
  <c r="Q13" i="1"/>
  <c r="Q36" i="1" s="1"/>
  <c r="Q38" i="1" s="1"/>
  <c r="P13" i="1"/>
  <c r="O13" i="1"/>
  <c r="O36" i="1" s="1"/>
  <c r="O38" i="1" s="1"/>
  <c r="N13" i="1"/>
  <c r="M13" i="1"/>
  <c r="M36" i="1" s="1"/>
  <c r="M38" i="1" s="1"/>
  <c r="L13" i="1"/>
  <c r="K13" i="1"/>
  <c r="K36" i="1" s="1"/>
  <c r="K38" i="1" s="1"/>
  <c r="J13" i="1"/>
  <c r="I13" i="1"/>
  <c r="I36" i="1" s="1"/>
  <c r="I38" i="1" s="1"/>
  <c r="I40" i="1" s="1"/>
  <c r="J39" i="1" s="1"/>
  <c r="J40" i="1" s="1"/>
  <c r="K39" i="1" s="1"/>
  <c r="K40" i="1" s="1"/>
  <c r="L39" i="1" s="1"/>
  <c r="H13" i="1"/>
  <c r="G13" i="1"/>
  <c r="F13" i="1"/>
  <c r="E13" i="1"/>
  <c r="U12" i="1"/>
  <c r="N38" i="1" l="1"/>
  <c r="P38" i="1"/>
  <c r="E33" i="1"/>
  <c r="L38" i="1"/>
  <c r="L40" i="1" s="1"/>
  <c r="M39" i="1" s="1"/>
  <c r="M40" i="1" s="1"/>
  <c r="N39" i="1" s="1"/>
  <c r="N40" i="1" s="1"/>
  <c r="O39" i="1" s="1"/>
  <c r="O40" i="1" s="1"/>
  <c r="P39" i="1" s="1"/>
  <c r="P40" i="1" s="1"/>
  <c r="Q39" i="1" s="1"/>
  <c r="Q40" i="1" s="1"/>
  <c r="R39" i="1" s="1"/>
  <c r="R40" i="1" s="1"/>
  <c r="S39" i="1" s="1"/>
  <c r="S40" i="1" s="1"/>
  <c r="T39" i="1" s="1"/>
  <c r="T40" i="1" s="1"/>
  <c r="T38" i="1"/>
</calcChain>
</file>

<file path=xl/sharedStrings.xml><?xml version="1.0" encoding="utf-8"?>
<sst xmlns="http://schemas.openxmlformats.org/spreadsheetml/2006/main" count="32" uniqueCount="32">
  <si>
    <t>GOBERNACION DE LA PROVINCIA SANTO DOMINGO</t>
  </si>
  <si>
    <t xml:space="preserve">ESTADOS DE INGRESOS Y EGRESOS </t>
  </si>
  <si>
    <t>DEL 01  DE  MAYO    AL 31  DE MAYO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</si>
  <si>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</si>
  <si>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</si>
  <si>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</si>
  <si>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</si>
  <si>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</si>
  <si>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</si>
  <si>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</si>
  <si>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</si>
  <si>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</si>
  <si>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</t>
  </si>
  <si>
    <t>Gastos Generales y Administrativos</t>
  </si>
  <si>
    <t>Otros Gastos</t>
  </si>
  <si>
    <t>Materiales Gastables  y de Insumos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</si>
  <si>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</si>
  <si>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</si>
  <si>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</si>
  <si>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</si>
  <si>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</si>
  <si>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</si>
  <si>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</si>
  <si>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Materiales Gastables de Oficina</t>
  </si>
  <si>
    <t>Adquisicion de  Activos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</si>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</sst>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43" fontId="3" fillId="0" borderId="15" xfId="1" applyFont="1" applyBorder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43" fontId="3" fillId="0" borderId="4" xfId="1" applyFont="1" applyBorder="1" applyAlignment="1"/>
    <xf numFmtId="16" fontId="2" fillId="0" borderId="16" xfId="0" applyNumberFormat="1" applyFont="1" applyBorder="1"/>
    <xf numFmtId="0" fontId="3" fillId="0" borderId="17" xfId="0" applyFont="1" applyBorder="1" applyAlignment="1"/>
    <xf numFmtId="0" fontId="3" fillId="0" borderId="18" xfId="0" applyFont="1" applyBorder="1" applyAlignment="1"/>
    <xf numFmtId="43" fontId="2" fillId="0" borderId="18" xfId="1" applyFont="1" applyBorder="1" applyAlignment="1"/>
    <xf numFmtId="43" fontId="2" fillId="0" borderId="19" xfId="1" applyFont="1" applyBorder="1" applyAlignment="1"/>
    <xf numFmtId="43" fontId="2" fillId="0" borderId="17" xfId="1" applyFont="1" applyBorder="1" applyAlignment="1"/>
    <xf numFmtId="43" fontId="3" fillId="0" borderId="20" xfId="1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1" xfId="0" applyFont="1" applyBorder="1" applyAlignment="1"/>
    <xf numFmtId="43" fontId="3" fillId="0" borderId="15" xfId="1" applyFont="1" applyBorder="1" applyAlignment="1"/>
    <xf numFmtId="43" fontId="2" fillId="0" borderId="22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5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0">
          <cell r="U50">
            <v>0</v>
          </cell>
        </row>
      </sheetData>
      <sheetData sheetId="8">
        <row r="50">
          <cell r="U50">
            <v>318962.5</v>
          </cell>
        </row>
      </sheetData>
      <sheetData sheetId="9">
        <row r="48">
          <cell r="U48">
            <v>244264.35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5"/>
  <sheetViews>
    <sheetView tabSelected="1" view="pageBreakPreview" zoomScale="60" zoomScaleNormal="100" workbookViewId="0">
      <selection activeCell="C17" sqref="C17:D17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3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3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45413</v>
      </c>
    </row>
    <row r="8" spans="2:23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3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3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3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3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3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3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3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3" ht="18.75" thickBot="1" x14ac:dyDescent="0.3">
      <c r="B16" s="36" t="s">
        <v>12</v>
      </c>
      <c r="C16" s="37" t="s">
        <v>13</v>
      </c>
      <c r="D16" s="38"/>
      <c r="E16" s="39">
        <f t="shared" ref="E16:U16" si="3">SUM(E17:E25)</f>
        <v>279328.48</v>
      </c>
      <c r="F16" s="39">
        <f t="shared" si="3"/>
        <v>74047.69</v>
      </c>
      <c r="G16" s="39">
        <f t="shared" si="3"/>
        <v>141873.72000000003</v>
      </c>
      <c r="H16" s="39">
        <f t="shared" si="3"/>
        <v>183594.94999999998</v>
      </c>
      <c r="I16" s="39">
        <f t="shared" si="3"/>
        <v>264218.14999999997</v>
      </c>
      <c r="J16" s="39">
        <f t="shared" si="3"/>
        <v>358394.89000000007</v>
      </c>
      <c r="K16" s="39">
        <f t="shared" si="3"/>
        <v>271007.11999999994</v>
      </c>
      <c r="L16" s="39">
        <f t="shared" si="3"/>
        <v>254465.78999999998</v>
      </c>
      <c r="M16" s="39">
        <f t="shared" si="3"/>
        <v>49952.61</v>
      </c>
      <c r="N16" s="39">
        <f t="shared" si="3"/>
        <v>39412.82</v>
      </c>
      <c r="O16" s="39">
        <f t="shared" si="3"/>
        <v>166582.82</v>
      </c>
      <c r="P16" s="39">
        <f t="shared" si="3"/>
        <v>87705.58</v>
      </c>
      <c r="Q16" s="39">
        <f t="shared" si="3"/>
        <v>101375.03</v>
      </c>
      <c r="R16" s="39">
        <f t="shared" si="3"/>
        <v>205411.41</v>
      </c>
      <c r="S16" s="39">
        <f t="shared" si="3"/>
        <v>28615.199999999997</v>
      </c>
      <c r="T16" s="39">
        <f t="shared" si="3"/>
        <v>452225.11</v>
      </c>
      <c r="U16" s="39">
        <f t="shared" si="3"/>
        <v>42706.48</v>
      </c>
      <c r="W16" s="40"/>
    </row>
    <row r="17" spans="2:21" x14ac:dyDescent="0.25">
      <c r="B17" s="41"/>
      <c r="C17" s="42" t="s">
        <v>14</v>
      </c>
      <c r="D17" s="43"/>
      <c r="E17" s="44">
        <v>85988.56</v>
      </c>
      <c r="F17" s="44"/>
      <c r="G17" s="44"/>
      <c r="H17" s="44">
        <v>27639.8</v>
      </c>
      <c r="I17" s="44">
        <v>1910.47</v>
      </c>
      <c r="J17" s="44"/>
      <c r="K17" s="44"/>
      <c r="L17" s="44"/>
      <c r="M17" s="44"/>
      <c r="N17" s="13">
        <v>0</v>
      </c>
      <c r="O17" s="13">
        <f>19760+14838.43+3220</f>
        <v>37818.43</v>
      </c>
      <c r="P17" s="13"/>
      <c r="Q17" s="13"/>
      <c r="R17" s="13"/>
      <c r="S17" s="13"/>
      <c r="T17" s="13">
        <f>23479.99+55935+62150</f>
        <v>141564.99</v>
      </c>
      <c r="U17" s="45"/>
    </row>
    <row r="18" spans="2:21" x14ac:dyDescent="0.25">
      <c r="B18" s="41">
        <v>60302</v>
      </c>
      <c r="C18" s="42" t="s">
        <v>15</v>
      </c>
      <c r="D18" s="43"/>
      <c r="E18" s="44">
        <f>3220.5+32881.79</f>
        <v>36102.29</v>
      </c>
      <c r="F18" s="44">
        <v>8136</v>
      </c>
      <c r="G18" s="44">
        <v>3164</v>
      </c>
      <c r="H18" s="44">
        <f>6400+14853.89</f>
        <v>21253.89</v>
      </c>
      <c r="I18" s="44"/>
      <c r="J18" s="44"/>
      <c r="K18" s="44">
        <v>59181.46</v>
      </c>
      <c r="L18" s="44"/>
      <c r="M18" s="44"/>
      <c r="N18" s="13">
        <v>0</v>
      </c>
      <c r="O18" s="13">
        <v>12449.15</v>
      </c>
      <c r="P18" s="13">
        <v>33397.18</v>
      </c>
      <c r="Q18" s="13">
        <v>6687.11</v>
      </c>
      <c r="R18" s="13"/>
      <c r="S18" s="13"/>
      <c r="T18" s="13">
        <f>7882+26994+24246.16+45380.99+20769.97+29035</f>
        <v>154308.12</v>
      </c>
      <c r="U18" s="45">
        <v>30540.639999999999</v>
      </c>
    </row>
    <row r="19" spans="2:21" x14ac:dyDescent="0.25">
      <c r="B19" s="41">
        <v>60207</v>
      </c>
      <c r="C19" s="42" t="s">
        <v>16</v>
      </c>
      <c r="D19" s="43"/>
      <c r="E19" s="44">
        <v>10000</v>
      </c>
      <c r="F19" s="44">
        <v>10000</v>
      </c>
      <c r="G19" s="44">
        <v>10000</v>
      </c>
      <c r="H19" s="44">
        <v>10000</v>
      </c>
      <c r="I19" s="44">
        <v>20000</v>
      </c>
      <c r="J19" s="44">
        <v>10000</v>
      </c>
      <c r="K19" s="44">
        <v>10000</v>
      </c>
      <c r="L19" s="44">
        <v>10000</v>
      </c>
      <c r="M19" s="44">
        <v>10000</v>
      </c>
      <c r="N19" s="44">
        <v>10000</v>
      </c>
      <c r="O19" s="44">
        <f>10000+30000+2500</f>
        <v>42500</v>
      </c>
      <c r="P19" s="44">
        <v>16000</v>
      </c>
      <c r="Q19" s="44">
        <v>10000</v>
      </c>
      <c r="R19" s="44">
        <f>10000+8140</f>
        <v>18140</v>
      </c>
      <c r="S19" s="44">
        <v>8260</v>
      </c>
      <c r="T19" s="44">
        <f>10000+33250+10000</f>
        <v>53250</v>
      </c>
      <c r="U19" s="45"/>
    </row>
    <row r="20" spans="2:21" x14ac:dyDescent="0.25">
      <c r="B20" s="41">
        <v>2106</v>
      </c>
      <c r="C20" s="46" t="s">
        <v>17</v>
      </c>
      <c r="D20" s="46"/>
      <c r="E20" s="44">
        <v>14618.33</v>
      </c>
      <c r="F20" s="44">
        <v>22186.69</v>
      </c>
      <c r="G20" s="44">
        <v>11128.33</v>
      </c>
      <c r="H20" s="44">
        <v>22225.75</v>
      </c>
      <c r="I20" s="44">
        <v>22225.75</v>
      </c>
      <c r="J20" s="44">
        <v>223151.38</v>
      </c>
      <c r="K20" s="44">
        <v>16874.740000000002</v>
      </c>
      <c r="L20" s="44">
        <v>155087.79999999999</v>
      </c>
      <c r="M20" s="44">
        <v>16281.24</v>
      </c>
      <c r="N20" s="13">
        <v>13790.96</v>
      </c>
      <c r="O20" s="13">
        <v>12511.7</v>
      </c>
      <c r="P20" s="13">
        <v>24670.02</v>
      </c>
      <c r="Q20" s="13">
        <v>24498.959999999999</v>
      </c>
      <c r="R20" s="13">
        <v>12406.15</v>
      </c>
      <c r="S20" s="13">
        <v>16908.599999999999</v>
      </c>
      <c r="T20" s="13">
        <v>10190</v>
      </c>
      <c r="U20" s="45">
        <v>11743.15</v>
      </c>
    </row>
    <row r="21" spans="2:21" x14ac:dyDescent="0.25">
      <c r="B21" s="41"/>
      <c r="C21" s="46" t="s">
        <v>18</v>
      </c>
      <c r="D21" s="46"/>
      <c r="E21" s="44">
        <f>83337.5+37299.57</f>
        <v>120637.07</v>
      </c>
      <c r="F21" s="44">
        <f>14651.68+14125</f>
        <v>28776.68</v>
      </c>
      <c r="G21" s="44">
        <v>111700.5</v>
      </c>
      <c r="H21" s="44">
        <v>37912.46</v>
      </c>
      <c r="I21" s="44">
        <v>37912.46</v>
      </c>
      <c r="J21" s="44">
        <v>71726.28</v>
      </c>
      <c r="K21" s="44">
        <f>4350+28815+64687.7+1500+59899.6+1000.35</f>
        <v>160252.65</v>
      </c>
      <c r="L21" s="44">
        <v>84750</v>
      </c>
      <c r="M21" s="44">
        <v>9850</v>
      </c>
      <c r="N21" s="13">
        <v>2869</v>
      </c>
      <c r="O21" s="13">
        <f>10170+20636.86</f>
        <v>30806.86</v>
      </c>
      <c r="P21" s="13"/>
      <c r="Q21" s="13">
        <v>3000</v>
      </c>
      <c r="R21" s="13">
        <f>133780.51+3800+3000+6330+9300+3540</f>
        <v>159750.51</v>
      </c>
      <c r="S21" s="13"/>
      <c r="T21" s="13">
        <f>5876+3000+6030.2</f>
        <v>14906.2</v>
      </c>
      <c r="U21" s="45"/>
    </row>
    <row r="22" spans="2:21" x14ac:dyDescent="0.25">
      <c r="B22" s="47"/>
      <c r="C22" s="46" t="s">
        <v>19</v>
      </c>
      <c r="D22" s="46"/>
      <c r="E22" s="44"/>
      <c r="F22" s="44"/>
      <c r="G22" s="44"/>
      <c r="H22" s="44">
        <v>34699.25</v>
      </c>
      <c r="I22" s="44">
        <v>34899.25</v>
      </c>
      <c r="J22" s="44"/>
      <c r="K22" s="44"/>
      <c r="L22" s="44">
        <v>0</v>
      </c>
      <c r="M22" s="44">
        <v>2435.98</v>
      </c>
      <c r="N22" s="13"/>
      <c r="O22" s="13"/>
      <c r="P22" s="13"/>
      <c r="Q22" s="13"/>
      <c r="R22" s="13"/>
      <c r="S22" s="13"/>
      <c r="T22" s="13">
        <v>34899.25</v>
      </c>
      <c r="U22" s="45"/>
    </row>
    <row r="23" spans="2:21" x14ac:dyDescent="0.25">
      <c r="B23" s="47"/>
      <c r="C23" s="46" t="s">
        <v>20</v>
      </c>
      <c r="D23" s="46"/>
      <c r="E23" s="44">
        <v>6939</v>
      </c>
      <c r="F23" s="44"/>
      <c r="G23" s="44"/>
      <c r="H23" s="44">
        <f>15255+7571</f>
        <v>22826</v>
      </c>
      <c r="I23" s="44">
        <f>124677.1+9672.8</f>
        <v>134349.9</v>
      </c>
      <c r="J23" s="44">
        <f>12449.15+8000+10396+17176</f>
        <v>48021.15</v>
      </c>
      <c r="K23" s="44">
        <f>6336.3+9492</f>
        <v>15828.3</v>
      </c>
      <c r="L23" s="44">
        <v>0</v>
      </c>
      <c r="M23" s="44"/>
      <c r="N23" s="13">
        <v>8390.73</v>
      </c>
      <c r="O23" s="13">
        <f>7119+6835+4959</f>
        <v>18913</v>
      </c>
      <c r="P23" s="13">
        <v>8757</v>
      </c>
      <c r="Q23" s="13">
        <f>35000+4864+8139.83+5361</f>
        <v>53364.83</v>
      </c>
      <c r="R23" s="13">
        <f>4000+5600</f>
        <v>9600</v>
      </c>
      <c r="S23" s="13"/>
      <c r="T23" s="13">
        <v>24040</v>
      </c>
      <c r="U23" s="45"/>
    </row>
    <row r="24" spans="2:21" x14ac:dyDescent="0.25">
      <c r="B24" s="41"/>
      <c r="C24" s="48" t="s">
        <v>21</v>
      </c>
      <c r="D24" s="48"/>
      <c r="E24" s="49"/>
      <c r="F24" s="49"/>
      <c r="G24" s="49"/>
      <c r="H24" s="49"/>
      <c r="I24" s="49"/>
      <c r="J24" s="49"/>
      <c r="K24" s="49"/>
      <c r="L24" s="49">
        <v>0</v>
      </c>
      <c r="M24" s="49">
        <v>6640</v>
      </c>
      <c r="N24" s="19">
        <v>0</v>
      </c>
      <c r="O24" s="19">
        <v>6640</v>
      </c>
      <c r="P24" s="19">
        <v>0</v>
      </c>
      <c r="Q24" s="13"/>
      <c r="R24" s="13"/>
      <c r="S24" s="13"/>
      <c r="T24" s="13">
        <v>6640</v>
      </c>
      <c r="U24" s="45"/>
    </row>
    <row r="25" spans="2:21" x14ac:dyDescent="0.25">
      <c r="B25" s="41"/>
      <c r="C25" s="46" t="s">
        <v>22</v>
      </c>
      <c r="D25" s="46"/>
      <c r="E25" s="44">
        <f>4678.9+364.33</f>
        <v>5043.2299999999996</v>
      </c>
      <c r="F25" s="44">
        <f>4569.97+378.35</f>
        <v>4948.3200000000006</v>
      </c>
      <c r="G25" s="44">
        <f>5162.46+718.43</f>
        <v>5880.89</v>
      </c>
      <c r="H25" s="44">
        <f>6655.08+382.72</f>
        <v>7037.8</v>
      </c>
      <c r="I25" s="44">
        <v>12920.32</v>
      </c>
      <c r="J25" s="44">
        <v>5496.08</v>
      </c>
      <c r="K25" s="44">
        <v>8869.9699999999993</v>
      </c>
      <c r="L25" s="44">
        <v>4627.99</v>
      </c>
      <c r="M25" s="44">
        <v>4745.3900000000003</v>
      </c>
      <c r="N25" s="13">
        <v>4362.13</v>
      </c>
      <c r="O25" s="13">
        <v>4943.68</v>
      </c>
      <c r="P25" s="13">
        <v>4881.38</v>
      </c>
      <c r="Q25" s="13">
        <v>3824.13</v>
      </c>
      <c r="R25" s="13">
        <v>5514.75</v>
      </c>
      <c r="S25" s="13">
        <v>3446.6</v>
      </c>
      <c r="T25" s="13">
        <v>12426.55</v>
      </c>
      <c r="U25" s="13">
        <v>422.69</v>
      </c>
    </row>
    <row r="26" spans="2:21" ht="18.75" thickBot="1" x14ac:dyDescent="0.3">
      <c r="B26" s="50"/>
      <c r="C26" s="51" t="s">
        <v>23</v>
      </c>
      <c r="D26" s="52"/>
      <c r="E26" s="53">
        <f>SUM(E27:E31)</f>
        <v>154861.62</v>
      </c>
      <c r="F26" s="53">
        <f t="shared" ref="F26:T26" si="4">SUM(F27:F31)</f>
        <v>105037.38</v>
      </c>
      <c r="G26" s="53">
        <f t="shared" si="4"/>
        <v>93342.59</v>
      </c>
      <c r="H26" s="53">
        <f t="shared" si="4"/>
        <v>4693720.07</v>
      </c>
      <c r="I26" s="53">
        <f t="shared" si="4"/>
        <v>5643720.0700000012</v>
      </c>
      <c r="J26" s="53">
        <f t="shared" si="4"/>
        <v>30254.66</v>
      </c>
      <c r="K26" s="53">
        <f t="shared" si="4"/>
        <v>2921384.58</v>
      </c>
      <c r="L26" s="53">
        <f t="shared" si="4"/>
        <v>39963.54</v>
      </c>
      <c r="M26" s="53">
        <f t="shared" si="4"/>
        <v>77020.44</v>
      </c>
      <c r="N26" s="54">
        <f t="shared" si="4"/>
        <v>35109.9</v>
      </c>
      <c r="O26" s="55">
        <f t="shared" si="4"/>
        <v>288880.54000000004</v>
      </c>
      <c r="P26" s="53">
        <f t="shared" si="4"/>
        <v>282783.40000000002</v>
      </c>
      <c r="Q26" s="53">
        <f t="shared" si="4"/>
        <v>38176.51</v>
      </c>
      <c r="R26" s="53">
        <f t="shared" si="4"/>
        <v>0</v>
      </c>
      <c r="S26" s="53">
        <f t="shared" si="4"/>
        <v>0</v>
      </c>
      <c r="T26" s="53">
        <f t="shared" si="4"/>
        <v>2873986.96</v>
      </c>
      <c r="U26" s="56">
        <f>35081.7+10928.36</f>
        <v>46010.06</v>
      </c>
    </row>
    <row r="27" spans="2:21" x14ac:dyDescent="0.25">
      <c r="B27" s="57"/>
      <c r="C27" s="58" t="s">
        <v>24</v>
      </c>
      <c r="D27" s="59"/>
      <c r="E27" s="60">
        <f>4631.25+1609.1+4383.52+8558.55+12806.8+9120</f>
        <v>41109.22</v>
      </c>
      <c r="F27" s="60">
        <f>8932.56+5222.43+3244.25+15347.31+2593.5+7891.65+5922.75+6995.47+5744.46+1820.48+2648.41</f>
        <v>66363.27</v>
      </c>
      <c r="G27" s="60">
        <v>9044.59</v>
      </c>
      <c r="H27" s="60"/>
      <c r="I27" s="60">
        <v>0</v>
      </c>
      <c r="J27" s="60">
        <v>30254.66</v>
      </c>
      <c r="K27" s="60">
        <v>33558.69</v>
      </c>
      <c r="L27" s="60">
        <v>39963.54</v>
      </c>
      <c r="M27" s="60">
        <v>24312.85</v>
      </c>
      <c r="N27" s="45">
        <f>26213.53</f>
        <v>26213.53</v>
      </c>
      <c r="O27" s="45">
        <f>23597.96+2475.37</f>
        <v>26073.329999999998</v>
      </c>
      <c r="P27" s="45"/>
      <c r="Q27" s="45">
        <f>33781.8+4394.71</f>
        <v>38176.51</v>
      </c>
      <c r="R27" s="45"/>
      <c r="S27" s="45"/>
      <c r="T27" s="45">
        <v>4351.96</v>
      </c>
      <c r="U27" s="45">
        <v>32464</v>
      </c>
    </row>
    <row r="28" spans="2:21" x14ac:dyDescent="0.25">
      <c r="B28" s="41"/>
      <c r="C28" s="42"/>
      <c r="D28" s="43"/>
      <c r="E28" s="44">
        <v>21696</v>
      </c>
      <c r="F28" s="44">
        <v>7627.5</v>
      </c>
      <c r="G28" s="44">
        <f>32883+23730</f>
        <v>56613</v>
      </c>
      <c r="H28" s="44"/>
      <c r="I28" s="44"/>
      <c r="J28" s="44"/>
      <c r="K28" s="44"/>
      <c r="L28" s="44">
        <v>0</v>
      </c>
      <c r="M28" s="44">
        <v>28575.59</v>
      </c>
      <c r="N28" s="13">
        <v>8896.3700000000008</v>
      </c>
      <c r="O28" s="13"/>
      <c r="P28" s="13">
        <f>17553.3+38137.95+0.5</f>
        <v>55691.75</v>
      </c>
      <c r="Q28" s="13"/>
      <c r="R28" s="13"/>
      <c r="S28" s="13"/>
      <c r="T28" s="13"/>
      <c r="U28" s="45"/>
    </row>
    <row r="29" spans="2:21" x14ac:dyDescent="0.25">
      <c r="B29" s="41"/>
      <c r="C29" s="42"/>
      <c r="D29" s="43"/>
      <c r="E29" s="44">
        <v>54556.4</v>
      </c>
      <c r="F29" s="44">
        <v>10246.61</v>
      </c>
      <c r="G29" s="44"/>
      <c r="H29" s="44"/>
      <c r="I29" s="44"/>
      <c r="J29" s="44"/>
      <c r="K29" s="44"/>
      <c r="L29" s="44"/>
      <c r="M29" s="44"/>
      <c r="N29" s="13"/>
      <c r="O29" s="13"/>
      <c r="P29" s="13"/>
      <c r="Q29" s="13"/>
      <c r="R29" s="13"/>
      <c r="S29" s="13"/>
      <c r="T29" s="13"/>
      <c r="U29" s="45"/>
    </row>
    <row r="30" spans="2:21" ht="18.75" thickBot="1" x14ac:dyDescent="0.3">
      <c r="B30" s="41"/>
      <c r="C30" s="42"/>
      <c r="D30" s="43"/>
      <c r="E30" s="44">
        <v>37500</v>
      </c>
      <c r="F30" s="44">
        <v>20800</v>
      </c>
      <c r="G30" s="44">
        <v>27685</v>
      </c>
      <c r="H30" s="44"/>
      <c r="I30" s="44">
        <v>0</v>
      </c>
      <c r="J30" s="44"/>
      <c r="K30" s="44">
        <v>18324.55</v>
      </c>
      <c r="L30" s="44"/>
      <c r="M30" s="44"/>
      <c r="N30" s="13"/>
      <c r="O30" s="13"/>
      <c r="P30" s="13"/>
      <c r="Q30" s="13"/>
      <c r="R30" s="13"/>
      <c r="S30" s="13"/>
      <c r="T30" s="13"/>
      <c r="U30" s="45"/>
    </row>
    <row r="31" spans="2:21" ht="18.75" thickBot="1" x14ac:dyDescent="0.3">
      <c r="B31" s="41"/>
      <c r="C31" s="42"/>
      <c r="D31" s="43"/>
      <c r="E31" s="25"/>
      <c r="F31" s="25"/>
      <c r="G31" s="25">
        <v>0</v>
      </c>
      <c r="H31" s="14">
        <v>4693720.07</v>
      </c>
      <c r="I31" s="14">
        <f>950000+394566.09+339551.57+339551.57+339551.57+339551.57+339551.57+339551.57+282730.57+282730.57+282730.57+282730.57+282730.57+282730.57+282730.57+282730.57</f>
        <v>5643720.0700000012</v>
      </c>
      <c r="J31" s="14"/>
      <c r="K31" s="14">
        <f>2829281+40220.34</f>
        <v>2869501.34</v>
      </c>
      <c r="L31" s="14">
        <v>0</v>
      </c>
      <c r="M31" s="25">
        <v>24132</v>
      </c>
      <c r="N31" s="26"/>
      <c r="O31" s="26">
        <v>262807.21000000002</v>
      </c>
      <c r="P31" s="26">
        <f>67646.77+126104.17+15000+9475+8865.71</f>
        <v>227091.65</v>
      </c>
      <c r="Q31" s="26"/>
      <c r="R31" s="26"/>
      <c r="S31" s="26"/>
      <c r="T31" s="26">
        <v>2869635</v>
      </c>
      <c r="U31" s="61"/>
    </row>
    <row r="32" spans="2:21" ht="18.75" thickBot="1" x14ac:dyDescent="0.3">
      <c r="B32" s="62"/>
      <c r="C32" s="63"/>
      <c r="D32" s="63"/>
      <c r="E32" s="64"/>
      <c r="F32" s="64"/>
      <c r="G32" s="64"/>
      <c r="H32" s="65"/>
      <c r="I32" s="65"/>
      <c r="J32" s="65"/>
      <c r="K32" s="65"/>
      <c r="L32" s="65"/>
      <c r="M32" s="64"/>
      <c r="N32" s="66"/>
      <c r="O32" s="66"/>
      <c r="P32" s="66"/>
      <c r="Q32" s="66"/>
      <c r="R32" s="66"/>
      <c r="S32" s="66"/>
      <c r="T32" s="66"/>
      <c r="U32" s="66"/>
    </row>
    <row r="33" spans="2:21" ht="18.75" thickBot="1" x14ac:dyDescent="0.3">
      <c r="B33" s="67"/>
      <c r="C33" s="68" t="s">
        <v>25</v>
      </c>
      <c r="D33" s="69"/>
      <c r="E33" s="30" t="e">
        <f>+E26+E16+#REF!</f>
        <v>#REF!</v>
      </c>
      <c r="F33" s="30" t="e">
        <f>+F26+F16+#REF!</f>
        <v>#REF!</v>
      </c>
      <c r="G33" s="30" t="e">
        <f>+G26+G16+#REF!</f>
        <v>#REF!</v>
      </c>
      <c r="H33" s="30" t="e">
        <f>+H26+H16+#REF!</f>
        <v>#REF!</v>
      </c>
      <c r="I33" s="30" t="e">
        <f>+#REF!+I16+I26</f>
        <v>#REF!</v>
      </c>
      <c r="J33" s="30" t="e">
        <f>+#REF!+J16+J26</f>
        <v>#REF!</v>
      </c>
      <c r="K33" s="30" t="e">
        <f>+#REF!+K16+K26</f>
        <v>#REF!</v>
      </c>
      <c r="L33" s="30" t="e">
        <f>+#REF!+L16+L26</f>
        <v>#REF!</v>
      </c>
      <c r="M33" s="30" t="e">
        <f>+#REF!+M16+M26</f>
        <v>#REF!</v>
      </c>
      <c r="N33" s="30" t="e">
        <f>+#REF!+N16+N26</f>
        <v>#REF!</v>
      </c>
      <c r="O33" s="30" t="e">
        <f>+#REF!+O16+O26</f>
        <v>#REF!</v>
      </c>
      <c r="P33" s="30" t="e">
        <f>+#REF!+P16+P26</f>
        <v>#REF!</v>
      </c>
      <c r="Q33" s="30" t="e">
        <f>+#REF!+Q16+Q26</f>
        <v>#REF!</v>
      </c>
      <c r="R33" s="30" t="e">
        <f>+#REF!+R16+R26</f>
        <v>#REF!</v>
      </c>
      <c r="S33" s="30" t="e">
        <f>+#REF!+S16+S26</f>
        <v>#REF!</v>
      </c>
      <c r="T33" s="30" t="e">
        <f>+#REF!+T16+T26</f>
        <v>#REF!</v>
      </c>
      <c r="U33" s="30">
        <f>+U27+U26+U16</f>
        <v>121180.54000000001</v>
      </c>
    </row>
    <row r="34" spans="2:21" x14ac:dyDescent="0.25">
      <c r="C34" s="70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31"/>
      <c r="O34" s="31"/>
      <c r="P34" s="31"/>
      <c r="Q34" s="31"/>
      <c r="R34" s="31"/>
      <c r="S34" s="31"/>
      <c r="T34" s="31"/>
      <c r="U34" s="31"/>
    </row>
    <row r="35" spans="2:21" ht="18.75" customHeight="1" x14ac:dyDescent="0.25">
      <c r="B35" s="72" t="s">
        <v>26</v>
      </c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31"/>
      <c r="O35" s="31"/>
      <c r="P35" s="31"/>
      <c r="Q35" s="31"/>
      <c r="R35" s="31"/>
      <c r="S35" s="31"/>
      <c r="T35" s="31"/>
      <c r="U35" s="31"/>
    </row>
    <row r="36" spans="2:21" ht="15" customHeight="1" x14ac:dyDescent="0.25">
      <c r="B36" s="74" t="s">
        <v>27</v>
      </c>
      <c r="C36" s="75"/>
      <c r="D36" s="76"/>
      <c r="E36" s="77"/>
      <c r="F36" s="77"/>
      <c r="G36" s="77"/>
      <c r="H36" s="77"/>
      <c r="I36" s="77">
        <f t="shared" ref="I36:U36" si="5">+I13</f>
        <v>3159087.5</v>
      </c>
      <c r="J36" s="77">
        <f t="shared" si="5"/>
        <v>3159087.5</v>
      </c>
      <c r="K36" s="77">
        <f t="shared" si="5"/>
        <v>3159087.5</v>
      </c>
      <c r="L36" s="77">
        <f t="shared" si="5"/>
        <v>3159087.5</v>
      </c>
      <c r="M36" s="77">
        <f t="shared" si="5"/>
        <v>3159087.5</v>
      </c>
      <c r="N36" s="77">
        <f t="shared" si="5"/>
        <v>3162363.5</v>
      </c>
      <c r="O36" s="77">
        <f t="shared" si="5"/>
        <v>3159087.5</v>
      </c>
      <c r="P36" s="77">
        <f t="shared" si="5"/>
        <v>3159087.5</v>
      </c>
      <c r="Q36" s="77">
        <f t="shared" si="5"/>
        <v>3159087.5</v>
      </c>
      <c r="R36" s="77">
        <f t="shared" si="5"/>
        <v>3159087.5</v>
      </c>
      <c r="S36" s="77">
        <f t="shared" si="5"/>
        <v>7159087.5</v>
      </c>
      <c r="T36" s="77">
        <f t="shared" si="5"/>
        <v>3159087.5</v>
      </c>
      <c r="U36" s="77">
        <f t="shared" si="5"/>
        <v>0</v>
      </c>
    </row>
    <row r="37" spans="2:21" ht="15" customHeight="1" x14ac:dyDescent="0.25">
      <c r="B37" s="74" t="s">
        <v>28</v>
      </c>
      <c r="C37" s="75"/>
      <c r="D37" s="76"/>
      <c r="E37" s="77"/>
      <c r="F37" s="77"/>
      <c r="G37" s="77"/>
      <c r="H37" s="77"/>
      <c r="I37" s="77" t="e">
        <f>+I33</f>
        <v>#REF!</v>
      </c>
      <c r="J37" s="77" t="e">
        <f t="shared" ref="J37:U37" si="6">+J33</f>
        <v>#REF!</v>
      </c>
      <c r="K37" s="77" t="e">
        <f t="shared" si="6"/>
        <v>#REF!</v>
      </c>
      <c r="L37" s="77" t="e">
        <f t="shared" si="6"/>
        <v>#REF!</v>
      </c>
      <c r="M37" s="77" t="e">
        <f t="shared" si="6"/>
        <v>#REF!</v>
      </c>
      <c r="N37" s="77" t="e">
        <f t="shared" si="6"/>
        <v>#REF!</v>
      </c>
      <c r="O37" s="77" t="e">
        <f t="shared" si="6"/>
        <v>#REF!</v>
      </c>
      <c r="P37" s="77" t="e">
        <f t="shared" si="6"/>
        <v>#REF!</v>
      </c>
      <c r="Q37" s="77" t="e">
        <f t="shared" si="6"/>
        <v>#REF!</v>
      </c>
      <c r="R37" s="77" t="e">
        <f t="shared" si="6"/>
        <v>#REF!</v>
      </c>
      <c r="S37" s="77" t="e">
        <f t="shared" si="6"/>
        <v>#REF!</v>
      </c>
      <c r="T37" s="77" t="e">
        <f t="shared" si="6"/>
        <v>#REF!</v>
      </c>
      <c r="U37" s="77">
        <f t="shared" si="6"/>
        <v>121180.54000000001</v>
      </c>
    </row>
    <row r="38" spans="2:21" ht="15" customHeight="1" x14ac:dyDescent="0.25">
      <c r="B38" s="74" t="s">
        <v>29</v>
      </c>
      <c r="C38" s="75"/>
      <c r="D38" s="76"/>
      <c r="E38" s="77"/>
      <c r="F38" s="77"/>
      <c r="G38" s="77"/>
      <c r="H38" s="77"/>
      <c r="I38" s="77" t="e">
        <f>+I36-I37</f>
        <v>#REF!</v>
      </c>
      <c r="J38" s="77" t="e">
        <f t="shared" ref="J38:U38" si="7">+J36-J37</f>
        <v>#REF!</v>
      </c>
      <c r="K38" s="77" t="e">
        <f t="shared" si="7"/>
        <v>#REF!</v>
      </c>
      <c r="L38" s="77" t="e">
        <f t="shared" si="7"/>
        <v>#REF!</v>
      </c>
      <c r="M38" s="77" t="e">
        <f t="shared" si="7"/>
        <v>#REF!</v>
      </c>
      <c r="N38" s="77" t="e">
        <f t="shared" si="7"/>
        <v>#REF!</v>
      </c>
      <c r="O38" s="77" t="e">
        <f t="shared" si="7"/>
        <v>#REF!</v>
      </c>
      <c r="P38" s="77" t="e">
        <f t="shared" si="7"/>
        <v>#REF!</v>
      </c>
      <c r="Q38" s="77" t="e">
        <f t="shared" si="7"/>
        <v>#REF!</v>
      </c>
      <c r="R38" s="77" t="e">
        <f t="shared" si="7"/>
        <v>#REF!</v>
      </c>
      <c r="S38" s="77" t="e">
        <f t="shared" si="7"/>
        <v>#REF!</v>
      </c>
      <c r="T38" s="77" t="e">
        <f t="shared" si="7"/>
        <v>#REF!</v>
      </c>
      <c r="U38" s="77">
        <f t="shared" si="7"/>
        <v>-121180.54000000001</v>
      </c>
    </row>
    <row r="39" spans="2:21" ht="15" customHeight="1" x14ac:dyDescent="0.25">
      <c r="B39" s="74" t="s">
        <v>30</v>
      </c>
      <c r="C39" s="75"/>
      <c r="D39" s="76"/>
      <c r="E39" s="77"/>
      <c r="F39" s="77"/>
      <c r="G39" s="77"/>
      <c r="H39" s="77"/>
      <c r="I39" s="77">
        <v>9947703.0299999993</v>
      </c>
      <c r="J39" s="77" t="e">
        <f t="shared" ref="J39:T39" si="8">+I40</f>
        <v>#REF!</v>
      </c>
      <c r="K39" s="77" t="e">
        <f t="shared" si="8"/>
        <v>#REF!</v>
      </c>
      <c r="L39" s="77" t="e">
        <f t="shared" si="8"/>
        <v>#REF!</v>
      </c>
      <c r="M39" s="77" t="e">
        <f t="shared" si="8"/>
        <v>#REF!</v>
      </c>
      <c r="N39" s="77" t="e">
        <f t="shared" si="8"/>
        <v>#REF!</v>
      </c>
      <c r="O39" s="77" t="e">
        <f t="shared" si="8"/>
        <v>#REF!</v>
      </c>
      <c r="P39" s="77" t="e">
        <f t="shared" si="8"/>
        <v>#REF!</v>
      </c>
      <c r="Q39" s="77" t="e">
        <f t="shared" si="8"/>
        <v>#REF!</v>
      </c>
      <c r="R39" s="77" t="e">
        <f t="shared" si="8"/>
        <v>#REF!</v>
      </c>
      <c r="S39" s="77" t="e">
        <f t="shared" si="8"/>
        <v>#REF!</v>
      </c>
      <c r="T39" s="77" t="e">
        <f t="shared" si="8"/>
        <v>#REF!</v>
      </c>
      <c r="U39" s="77">
        <f>+'[1]ABRIL 2024 '!U48</f>
        <v>244264.35</v>
      </c>
    </row>
    <row r="40" spans="2:21" ht="15" customHeight="1" x14ac:dyDescent="0.25">
      <c r="B40" s="78" t="s">
        <v>31</v>
      </c>
      <c r="C40" s="78"/>
      <c r="D40" s="78"/>
      <c r="E40" s="77"/>
      <c r="F40" s="77"/>
      <c r="G40" s="77"/>
      <c r="H40" s="77"/>
      <c r="I40" s="77" t="e">
        <f>+I39+I38</f>
        <v>#REF!</v>
      </c>
      <c r="J40" s="77" t="e">
        <f t="shared" ref="J40:U40" si="9">+J39+J38</f>
        <v>#REF!</v>
      </c>
      <c r="K40" s="77" t="e">
        <f t="shared" si="9"/>
        <v>#REF!</v>
      </c>
      <c r="L40" s="77" t="e">
        <f t="shared" si="9"/>
        <v>#REF!</v>
      </c>
      <c r="M40" s="77" t="e">
        <f t="shared" si="9"/>
        <v>#REF!</v>
      </c>
      <c r="N40" s="77" t="e">
        <f t="shared" si="9"/>
        <v>#REF!</v>
      </c>
      <c r="O40" s="77" t="e">
        <f t="shared" si="9"/>
        <v>#REF!</v>
      </c>
      <c r="P40" s="77" t="e">
        <f t="shared" si="9"/>
        <v>#REF!</v>
      </c>
      <c r="Q40" s="77" t="e">
        <f t="shared" si="9"/>
        <v>#REF!</v>
      </c>
      <c r="R40" s="77" t="e">
        <f t="shared" si="9"/>
        <v>#REF!</v>
      </c>
      <c r="S40" s="77" t="e">
        <f t="shared" si="9"/>
        <v>#REF!</v>
      </c>
      <c r="T40" s="77" t="e">
        <f t="shared" si="9"/>
        <v>#REF!</v>
      </c>
      <c r="U40" s="77">
        <f t="shared" si="9"/>
        <v>123083.81</v>
      </c>
    </row>
    <row r="41" spans="2:21" x14ac:dyDescent="0.25">
      <c r="B41" s="79"/>
      <c r="C41" s="79"/>
      <c r="D41" s="79"/>
      <c r="E41" s="79"/>
      <c r="F41" s="79"/>
      <c r="G41" s="79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1"/>
    </row>
    <row r="42" spans="2:21" x14ac:dyDescent="0.25">
      <c r="B42" s="6"/>
      <c r="C42" s="79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2:21" x14ac:dyDescent="0.25">
      <c r="B43" s="82"/>
      <c r="C43" s="82"/>
      <c r="D43" s="83"/>
      <c r="E43" s="84"/>
      <c r="F43" s="84"/>
      <c r="G43" s="84"/>
      <c r="H43" s="83"/>
      <c r="I43" s="85"/>
      <c r="J43" s="83"/>
      <c r="K43" s="85"/>
      <c r="L43" s="83"/>
      <c r="M43" s="83"/>
      <c r="N43" s="83"/>
      <c r="O43" s="83"/>
      <c r="P43" s="83"/>
      <c r="Q43" s="85"/>
      <c r="R43" s="83"/>
      <c r="S43" s="83"/>
      <c r="T43" s="83"/>
      <c r="U43" s="86"/>
    </row>
    <row r="44" spans="2:21" x14ac:dyDescent="0.25">
      <c r="B44" s="82"/>
      <c r="C44" s="8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87"/>
    </row>
    <row r="45" spans="2:2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spans="2:21" x14ac:dyDescent="0.2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spans="2:21" x14ac:dyDescent="0.25">
      <c r="B47" s="6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spans="2:21" x14ac:dyDescent="0.25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</row>
    <row r="49" spans="2:21" x14ac:dyDescent="0.25">
      <c r="B49" s="83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8"/>
      <c r="O49" s="88"/>
      <c r="P49" s="88"/>
      <c r="Q49" s="88"/>
      <c r="R49" s="88"/>
      <c r="S49" s="88"/>
      <c r="T49" s="88"/>
      <c r="U49" s="88"/>
    </row>
    <row r="50" spans="2:21" x14ac:dyDescent="0.25">
      <c r="B50" s="62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8"/>
      <c r="O50" s="88"/>
      <c r="P50" s="88"/>
      <c r="Q50" s="88"/>
      <c r="R50" s="88"/>
      <c r="S50" s="88"/>
      <c r="T50" s="88"/>
      <c r="U50" s="88"/>
    </row>
    <row r="51" spans="2:21" x14ac:dyDescent="0.25">
      <c r="B51" s="62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8"/>
      <c r="O51" s="88"/>
      <c r="P51" s="88"/>
      <c r="Q51" s="88"/>
      <c r="R51" s="88"/>
      <c r="S51" s="88"/>
      <c r="T51" s="88"/>
      <c r="U51" s="88"/>
    </row>
    <row r="52" spans="2:21" x14ac:dyDescent="0.25">
      <c r="B52" s="83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62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8"/>
      <c r="O53" s="88"/>
      <c r="P53" s="88"/>
      <c r="Q53" s="88"/>
      <c r="R53" s="88"/>
      <c r="S53" s="88"/>
      <c r="T53" s="88"/>
      <c r="U53" s="88"/>
    </row>
    <row r="54" spans="2:21" x14ac:dyDescent="0.25">
      <c r="B54" s="62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8"/>
      <c r="O54" s="88"/>
      <c r="P54" s="88"/>
      <c r="Q54" s="88"/>
      <c r="R54" s="88"/>
      <c r="S54" s="88"/>
      <c r="T54" s="88"/>
      <c r="U54" s="88"/>
    </row>
    <row r="55" spans="2:21" x14ac:dyDescent="0.25">
      <c r="B55" s="62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8"/>
      <c r="O55" s="88"/>
      <c r="P55" s="88"/>
      <c r="Q55" s="88"/>
      <c r="R55" s="88"/>
      <c r="S55" s="88"/>
      <c r="T55" s="88"/>
      <c r="U55" s="88"/>
    </row>
    <row r="56" spans="2:21" x14ac:dyDescent="0.25">
      <c r="B56" s="62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8"/>
      <c r="O56" s="88"/>
      <c r="P56" s="88"/>
      <c r="Q56" s="88"/>
      <c r="R56" s="88"/>
      <c r="S56" s="88"/>
      <c r="T56" s="88"/>
      <c r="U56" s="88"/>
    </row>
    <row r="57" spans="2:21" x14ac:dyDescent="0.25">
      <c r="B57" s="62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8"/>
      <c r="O57" s="88"/>
      <c r="P57" s="88"/>
      <c r="Q57" s="88"/>
      <c r="R57" s="88"/>
      <c r="S57" s="88"/>
      <c r="T57" s="88"/>
      <c r="U57" s="88"/>
    </row>
    <row r="58" spans="2:21" x14ac:dyDescent="0.25">
      <c r="B58" s="62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8"/>
      <c r="O58" s="88"/>
      <c r="P58" s="88"/>
      <c r="Q58" s="88"/>
      <c r="R58" s="88"/>
      <c r="S58" s="88"/>
      <c r="T58" s="88"/>
      <c r="U58" s="88"/>
    </row>
    <row r="59" spans="2:21" x14ac:dyDescent="0.25">
      <c r="B59" s="62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8"/>
      <c r="O59" s="88"/>
      <c r="P59" s="88"/>
      <c r="Q59" s="88"/>
      <c r="R59" s="88"/>
      <c r="S59" s="88"/>
      <c r="T59" s="88"/>
      <c r="U59" s="88"/>
    </row>
    <row r="60" spans="2:21" x14ac:dyDescent="0.25">
      <c r="B60" s="62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8"/>
      <c r="O60" s="88"/>
      <c r="P60" s="88"/>
      <c r="Q60" s="88"/>
      <c r="R60" s="88"/>
      <c r="S60" s="88"/>
      <c r="T60" s="88"/>
      <c r="U60" s="88"/>
    </row>
    <row r="61" spans="2:21" x14ac:dyDescent="0.25">
      <c r="B61" s="62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8"/>
      <c r="O61" s="88"/>
      <c r="P61" s="88"/>
      <c r="Q61" s="88"/>
      <c r="R61" s="88"/>
      <c r="S61" s="88"/>
      <c r="T61" s="88"/>
      <c r="U61" s="88"/>
    </row>
    <row r="62" spans="2:21" x14ac:dyDescent="0.25">
      <c r="B62" s="62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8"/>
      <c r="O62" s="88"/>
      <c r="P62" s="88"/>
      <c r="Q62" s="88"/>
      <c r="R62" s="88"/>
      <c r="S62" s="88"/>
      <c r="T62" s="88"/>
      <c r="U62" s="88"/>
    </row>
    <row r="63" spans="2:21" x14ac:dyDescent="0.25">
      <c r="B63" s="83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8"/>
      <c r="O63" s="88"/>
      <c r="P63" s="88"/>
      <c r="Q63" s="88"/>
      <c r="R63" s="88"/>
      <c r="S63" s="88"/>
      <c r="T63" s="88"/>
      <c r="U63" s="88"/>
    </row>
    <row r="64" spans="2:21" x14ac:dyDescent="0.25">
      <c r="B64" s="62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8"/>
      <c r="O64" s="88"/>
      <c r="P64" s="88"/>
      <c r="Q64" s="88"/>
      <c r="R64" s="88"/>
      <c r="S64" s="88"/>
      <c r="T64" s="88"/>
      <c r="U64" s="88"/>
    </row>
    <row r="65" spans="2:21" x14ac:dyDescent="0.25">
      <c r="B65" s="62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8"/>
      <c r="O65" s="88"/>
      <c r="P65" s="88"/>
      <c r="Q65" s="88"/>
      <c r="R65" s="88"/>
      <c r="S65" s="88"/>
      <c r="T65" s="88"/>
      <c r="U65" s="88"/>
    </row>
    <row r="66" spans="2:21" x14ac:dyDescent="0.25">
      <c r="B66" s="83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8"/>
      <c r="O66" s="88"/>
      <c r="P66" s="88"/>
      <c r="Q66" s="88"/>
      <c r="R66" s="88"/>
      <c r="S66" s="88"/>
      <c r="T66" s="88"/>
      <c r="U66" s="88"/>
    </row>
    <row r="67" spans="2:21" x14ac:dyDescent="0.25"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8"/>
      <c r="O67" s="88"/>
      <c r="P67" s="88"/>
      <c r="Q67" s="88"/>
      <c r="R67" s="88"/>
      <c r="S67" s="88"/>
      <c r="T67" s="88"/>
      <c r="U67" s="88"/>
    </row>
    <row r="68" spans="2:21" x14ac:dyDescent="0.25">
      <c r="B68" s="62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8"/>
      <c r="O68" s="88"/>
      <c r="P68" s="88"/>
      <c r="Q68" s="88"/>
      <c r="R68" s="88"/>
      <c r="S68" s="88"/>
      <c r="T68" s="88"/>
      <c r="U68" s="88"/>
    </row>
    <row r="69" spans="2:21" x14ac:dyDescent="0.25">
      <c r="B69" s="62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8"/>
      <c r="O69" s="88"/>
      <c r="P69" s="88"/>
      <c r="Q69" s="88"/>
      <c r="R69" s="88"/>
      <c r="S69" s="88"/>
      <c r="T69" s="88"/>
      <c r="U69" s="88"/>
    </row>
    <row r="70" spans="2:21" x14ac:dyDescent="0.25">
      <c r="B70" s="62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8"/>
      <c r="O70" s="88"/>
      <c r="P70" s="88"/>
      <c r="Q70" s="88"/>
      <c r="R70" s="88"/>
      <c r="S70" s="88"/>
      <c r="T70" s="88"/>
      <c r="U70" s="88"/>
    </row>
    <row r="71" spans="2:21" x14ac:dyDescent="0.25">
      <c r="B71" s="62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8"/>
      <c r="O71" s="88"/>
      <c r="P71" s="88"/>
      <c r="Q71" s="88"/>
      <c r="R71" s="88"/>
      <c r="S71" s="88"/>
      <c r="T71" s="88"/>
      <c r="U71" s="88"/>
    </row>
    <row r="72" spans="2:21" x14ac:dyDescent="0.25">
      <c r="B72" s="62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8"/>
      <c r="O72" s="88"/>
      <c r="P72" s="88"/>
      <c r="Q72" s="88"/>
      <c r="R72" s="88"/>
      <c r="S72" s="88"/>
      <c r="T72" s="88"/>
      <c r="U72" s="88"/>
    </row>
    <row r="73" spans="2:21" x14ac:dyDescent="0.25">
      <c r="B73" s="6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90"/>
      <c r="O73" s="90"/>
      <c r="P73" s="90"/>
      <c r="Q73" s="90"/>
      <c r="R73" s="90"/>
      <c r="S73" s="90"/>
      <c r="T73" s="90"/>
      <c r="U73" s="90"/>
    </row>
    <row r="74" spans="2:21" x14ac:dyDescent="0.25">
      <c r="B74" s="7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79"/>
      <c r="O74" s="79"/>
      <c r="P74" s="79"/>
      <c r="Q74" s="79"/>
      <c r="R74" s="79"/>
      <c r="S74" s="79"/>
      <c r="T74" s="79"/>
      <c r="U74" s="79"/>
    </row>
    <row r="75" spans="2:21" x14ac:dyDescent="0.25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79"/>
      <c r="O75" s="79"/>
      <c r="P75" s="79"/>
      <c r="Q75" s="79"/>
      <c r="R75" s="79"/>
      <c r="S75" s="79"/>
      <c r="T75" s="79"/>
      <c r="U75" s="79"/>
    </row>
    <row r="76" spans="2:21" x14ac:dyDescent="0.25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91"/>
      <c r="O76" s="91"/>
      <c r="P76" s="91"/>
      <c r="Q76" s="91"/>
      <c r="R76" s="91"/>
      <c r="S76" s="91"/>
      <c r="T76" s="91"/>
      <c r="U76" s="91"/>
    </row>
    <row r="77" spans="2:21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91"/>
      <c r="O77" s="91"/>
      <c r="P77" s="91"/>
      <c r="Q77" s="91"/>
      <c r="R77" s="91"/>
      <c r="S77" s="91"/>
      <c r="T77" s="91"/>
      <c r="U77" s="91"/>
    </row>
    <row r="78" spans="2:21" x14ac:dyDescent="0.25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92"/>
      <c r="O80" s="92"/>
      <c r="P80" s="92"/>
      <c r="Q80" s="92"/>
      <c r="R80" s="92"/>
      <c r="S80" s="92"/>
      <c r="T80" s="92"/>
      <c r="U80" s="92"/>
    </row>
    <row r="81" spans="2:21" x14ac:dyDescent="0.2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</row>
    <row r="82" spans="2:21" x14ac:dyDescent="0.2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spans="2:21" x14ac:dyDescent="0.2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</row>
    <row r="84" spans="2:21" x14ac:dyDescent="0.25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</row>
    <row r="85" spans="2:21" x14ac:dyDescent="0.2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</row>
  </sheetData>
  <mergeCells count="32">
    <mergeCell ref="B39:D39"/>
    <mergeCell ref="B40:D40"/>
    <mergeCell ref="C33:D33"/>
    <mergeCell ref="C34:D34"/>
    <mergeCell ref="B35:D35"/>
    <mergeCell ref="B36:D36"/>
    <mergeCell ref="B37:D37"/>
    <mergeCell ref="B38:D38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2024-07-29T15:26:37Z</dcterms:created>
  <dcterms:modified xsi:type="dcterms:W3CDTF">2024-07-29T15:29:36Z</dcterms:modified>
</cp:coreProperties>
</file>