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 GOB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M34" i="1"/>
  <c r="M38" i="1" s="1"/>
  <c r="L34" i="1"/>
  <c r="L38" i="1" s="1"/>
  <c r="P32" i="1"/>
  <c r="K32" i="1"/>
  <c r="I32" i="1"/>
  <c r="I27" i="1" s="1"/>
  <c r="P29" i="1"/>
  <c r="P27" i="1" s="1"/>
  <c r="P34" i="1" s="1"/>
  <c r="P38" i="1" s="1"/>
  <c r="G29" i="1"/>
  <c r="G27" i="1" s="1"/>
  <c r="G34" i="1" s="1"/>
  <c r="Q28" i="1"/>
  <c r="O28" i="1"/>
  <c r="N28" i="1"/>
  <c r="F28" i="1"/>
  <c r="F27" i="1" s="1"/>
  <c r="F34" i="1" s="1"/>
  <c r="E28" i="1"/>
  <c r="T27" i="1"/>
  <c r="S27" i="1"/>
  <c r="R27" i="1"/>
  <c r="Q27" i="1"/>
  <c r="O27" i="1"/>
  <c r="N27" i="1"/>
  <c r="M27" i="1"/>
  <c r="L27" i="1"/>
  <c r="K27" i="1"/>
  <c r="J27" i="1"/>
  <c r="H27" i="1"/>
  <c r="E27" i="1"/>
  <c r="H26" i="1"/>
  <c r="G26" i="1"/>
  <c r="F26" i="1"/>
  <c r="E26" i="1"/>
  <c r="U24" i="1"/>
  <c r="R24" i="1"/>
  <c r="Q24" i="1"/>
  <c r="Q16" i="1" s="1"/>
  <c r="Q34" i="1" s="1"/>
  <c r="Q38" i="1" s="1"/>
  <c r="O24" i="1"/>
  <c r="K24" i="1"/>
  <c r="J24" i="1"/>
  <c r="I24" i="1"/>
  <c r="I16" i="1" s="1"/>
  <c r="I34" i="1" s="1"/>
  <c r="I38" i="1" s="1"/>
  <c r="H24" i="1"/>
  <c r="T22" i="1"/>
  <c r="R22" i="1"/>
  <c r="O22" i="1"/>
  <c r="K22" i="1"/>
  <c r="F22" i="1"/>
  <c r="E22" i="1"/>
  <c r="E16" i="1" s="1"/>
  <c r="E34" i="1" s="1"/>
  <c r="T19" i="1"/>
  <c r="R19" i="1"/>
  <c r="O19" i="1"/>
  <c r="T18" i="1"/>
  <c r="H18" i="1"/>
  <c r="H16" i="1" s="1"/>
  <c r="H34" i="1" s="1"/>
  <c r="E18" i="1"/>
  <c r="U17" i="1"/>
  <c r="U16" i="1" s="1"/>
  <c r="U34" i="1" s="1"/>
  <c r="U38" i="1" s="1"/>
  <c r="T17" i="1"/>
  <c r="T16" i="1" s="1"/>
  <c r="T34" i="1" s="1"/>
  <c r="T38" i="1" s="1"/>
  <c r="O17" i="1"/>
  <c r="O16" i="1" s="1"/>
  <c r="O34" i="1" s="1"/>
  <c r="O38" i="1" s="1"/>
  <c r="S16" i="1"/>
  <c r="S34" i="1" s="1"/>
  <c r="S38" i="1" s="1"/>
  <c r="R16" i="1"/>
  <c r="R34" i="1" s="1"/>
  <c r="R38" i="1" s="1"/>
  <c r="P16" i="1"/>
  <c r="N16" i="1"/>
  <c r="N34" i="1" s="1"/>
  <c r="N38" i="1" s="1"/>
  <c r="M16" i="1"/>
  <c r="L16" i="1"/>
  <c r="K16" i="1"/>
  <c r="K34" i="1" s="1"/>
  <c r="K38" i="1" s="1"/>
  <c r="J16" i="1"/>
  <c r="J34" i="1" s="1"/>
  <c r="J38" i="1" s="1"/>
  <c r="G16" i="1"/>
  <c r="F16" i="1"/>
  <c r="U13" i="1"/>
  <c r="U37" i="1" s="1"/>
  <c r="T13" i="1"/>
  <c r="T37" i="1" s="1"/>
  <c r="T39" i="1" s="1"/>
  <c r="S13" i="1"/>
  <c r="S37" i="1" s="1"/>
  <c r="S39" i="1" s="1"/>
  <c r="R13" i="1"/>
  <c r="R37" i="1" s="1"/>
  <c r="R39" i="1" s="1"/>
  <c r="Q13" i="1"/>
  <c r="Q37" i="1" s="1"/>
  <c r="P13" i="1"/>
  <c r="P37" i="1" s="1"/>
  <c r="P39" i="1" s="1"/>
  <c r="O13" i="1"/>
  <c r="O37" i="1" s="1"/>
  <c r="N13" i="1"/>
  <c r="N37" i="1" s="1"/>
  <c r="M13" i="1"/>
  <c r="M37" i="1" s="1"/>
  <c r="L13" i="1"/>
  <c r="L37" i="1" s="1"/>
  <c r="L39" i="1" s="1"/>
  <c r="K13" i="1"/>
  <c r="K37" i="1" s="1"/>
  <c r="K39" i="1" s="1"/>
  <c r="J13" i="1"/>
  <c r="J37" i="1" s="1"/>
  <c r="I13" i="1"/>
  <c r="I37" i="1" s="1"/>
  <c r="H13" i="1"/>
  <c r="G13" i="1"/>
  <c r="F13" i="1"/>
  <c r="E13" i="1"/>
  <c r="U12" i="1"/>
  <c r="I39" i="1" l="1"/>
  <c r="I41" i="1" s="1"/>
  <c r="J40" i="1" s="1"/>
  <c r="J41" i="1" s="1"/>
  <c r="K40" i="1" s="1"/>
  <c r="K41" i="1" s="1"/>
  <c r="L40" i="1" s="1"/>
  <c r="L41" i="1" s="1"/>
  <c r="M40" i="1" s="1"/>
  <c r="M41" i="1" s="1"/>
  <c r="N40" i="1" s="1"/>
  <c r="N41" i="1" s="1"/>
  <c r="O40" i="1" s="1"/>
  <c r="O41" i="1" s="1"/>
  <c r="P40" i="1" s="1"/>
  <c r="P41" i="1" s="1"/>
  <c r="Q40" i="1" s="1"/>
  <c r="Q41" i="1" s="1"/>
  <c r="R40" i="1" s="1"/>
  <c r="R41" i="1" s="1"/>
  <c r="S40" i="1" s="1"/>
  <c r="S41" i="1" s="1"/>
  <c r="T40" i="1" s="1"/>
  <c r="T41" i="1" s="1"/>
  <c r="M39" i="1"/>
  <c r="Q39" i="1"/>
  <c r="U39" i="1"/>
  <c r="J39" i="1"/>
  <c r="N39" i="1"/>
  <c r="O39" i="1"/>
  <c r="U41" i="1"/>
</calcChain>
</file>

<file path=xl/sharedStrings.xml><?xml version="1.0" encoding="utf-8"?>
<sst xmlns="http://schemas.openxmlformats.org/spreadsheetml/2006/main" count="34" uniqueCount="34">
  <si>
    <t>GOBERNACION DE LA PROVINCIA SANTO DOMINGO</t>
  </si>
  <si>
    <t xml:space="preserve">ESTADOS DE INGRESOS Y EGRESOS </t>
  </si>
  <si>
    <t>DEL 01  DE  AGOSTO    AL 26 DE AGOSTO  DEL  2024</t>
  </si>
  <si>
    <t>INGRESOS</t>
  </si>
  <si>
    <t>Ministerios de la Presidencias</t>
  </si>
  <si>
    <t>Ministerios de Interior y Policia</t>
  </si>
  <si>
    <t>Ingresos Extrordinarios</t>
  </si>
  <si>
    <t>Transferencias entre Cuentas</t>
  </si>
  <si>
    <t>Total de Ingresos</t>
  </si>
  <si>
    <t>Egresos</t>
  </si>
  <si>
    <t>Cuenta No.</t>
  </si>
  <si>
    <t>Titulo de la Cuenta</t>
  </si>
  <si>
    <t>6-0</t>
  </si>
  <si>
    <t>Gastos Generales y Administrativos</t>
  </si>
  <si>
    <t>Otros Gastos</t>
  </si>
  <si>
    <t>Materiales Gastables  y de Insumos</t>
  </si>
  <si>
    <t>Honorarios Persona Jurida</t>
  </si>
  <si>
    <t>Servicos Tecnico</t>
  </si>
  <si>
    <t xml:space="preserve"> </t>
  </si>
  <si>
    <t>Impuesto Sobre la rentas 5% y 10% DGII</t>
  </si>
  <si>
    <t>Mantenimientos y Reparaciones Activos Fijos</t>
  </si>
  <si>
    <t>Placa y Seguro Vehiculo</t>
  </si>
  <si>
    <t>Eventos y Festejos</t>
  </si>
  <si>
    <t>Matricula Estudiantil</t>
  </si>
  <si>
    <t>Cargo Bancarios</t>
  </si>
  <si>
    <t>Materiales Gastables de Oficina</t>
  </si>
  <si>
    <t>Adquisicion de  Activos</t>
  </si>
  <si>
    <t>TOTAL EGRESOS</t>
  </si>
  <si>
    <t xml:space="preserve">Demostracion de Balance </t>
  </si>
  <si>
    <t xml:space="preserve">Total de Ingresos </t>
  </si>
  <si>
    <t xml:space="preserve">(-) Total de Egresos </t>
  </si>
  <si>
    <t>Resultados del Periodo</t>
  </si>
  <si>
    <t xml:space="preserve">(+ -) Balance Anterior </t>
  </si>
  <si>
    <t xml:space="preserve">Disponible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</si>
</sst>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1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7" fontId="2" fillId="0" borderId="1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4" xfId="0" applyFont="1" applyBorder="1"/>
    <xf numFmtId="14" fontId="3" fillId="0" borderId="5" xfId="0" applyNumberFormat="1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43" fontId="3" fillId="0" borderId="4" xfId="1" applyFont="1" applyBorder="1" applyAlignment="1">
      <alignment horizontal="right"/>
    </xf>
    <xf numFmtId="43" fontId="3" fillId="0" borderId="4" xfId="1" applyFont="1" applyBorder="1"/>
    <xf numFmtId="14" fontId="3" fillId="0" borderId="1" xfId="0" applyNumberFormat="1" applyFont="1" applyBorder="1" applyAlignment="1">
      <alignment horizontal="left"/>
    </xf>
    <xf numFmtId="0" fontId="2" fillId="0" borderId="7" xfId="0" applyFont="1" applyBorder="1"/>
    <xf numFmtId="14" fontId="2" fillId="0" borderId="8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43" fontId="2" fillId="0" borderId="1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0" fontId="2" fillId="0" borderId="2" xfId="0" applyFont="1" applyBorder="1"/>
    <xf numFmtId="14" fontId="2" fillId="0" borderId="11" xfId="0" applyNumberFormat="1" applyFont="1" applyBorder="1" applyAlignment="1"/>
    <xf numFmtId="14" fontId="2" fillId="0" borderId="12" xfId="0" applyNumberFormat="1" applyFont="1" applyBorder="1" applyAlignment="1"/>
    <xf numFmtId="43" fontId="2" fillId="0" borderId="13" xfId="1" applyFont="1" applyBorder="1" applyAlignment="1">
      <alignment horizontal="right"/>
    </xf>
    <xf numFmtId="43" fontId="3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13" xfId="0" applyFont="1" applyBorder="1" applyAlignment="1"/>
    <xf numFmtId="43" fontId="2" fillId="0" borderId="13" xfId="1" applyFont="1" applyBorder="1" applyAlignment="1"/>
    <xf numFmtId="43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43" fontId="3" fillId="0" borderId="1" xfId="1" applyFont="1" applyBorder="1" applyAlignment="1"/>
    <xf numFmtId="43" fontId="3" fillId="0" borderId="15" xfId="1" applyFont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/>
    <xf numFmtId="43" fontId="3" fillId="0" borderId="4" xfId="1" applyFont="1" applyBorder="1" applyAlignment="1"/>
    <xf numFmtId="16" fontId="2" fillId="0" borderId="16" xfId="0" applyNumberFormat="1" applyFont="1" applyBorder="1"/>
    <xf numFmtId="0" fontId="3" fillId="0" borderId="17" xfId="0" applyFont="1" applyBorder="1" applyAlignment="1"/>
    <xf numFmtId="0" fontId="3" fillId="0" borderId="18" xfId="0" applyFont="1" applyBorder="1" applyAlignment="1"/>
    <xf numFmtId="43" fontId="2" fillId="0" borderId="18" xfId="1" applyFont="1" applyBorder="1" applyAlignment="1"/>
    <xf numFmtId="43" fontId="2" fillId="0" borderId="19" xfId="1" applyFont="1" applyBorder="1" applyAlignment="1"/>
    <xf numFmtId="43" fontId="2" fillId="0" borderId="17" xfId="1" applyFont="1" applyBorder="1" applyAlignment="1"/>
    <xf numFmtId="43" fontId="3" fillId="0" borderId="20" xfId="1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/>
    <xf numFmtId="0" fontId="3" fillId="0" borderId="21" xfId="0" applyFont="1" applyBorder="1" applyAlignment="1"/>
    <xf numFmtId="43" fontId="3" fillId="0" borderId="15" xfId="1" applyFont="1" applyBorder="1" applyAlignment="1"/>
    <xf numFmtId="43" fontId="2" fillId="0" borderId="22" xfId="1" applyFont="1" applyBorder="1" applyAlignment="1"/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/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2" fillId="0" borderId="0" xfId="1" applyFont="1" applyBorder="1"/>
    <xf numFmtId="0" fontId="2" fillId="0" borderId="1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1" applyFont="1" applyAlignment="1"/>
    <xf numFmtId="0" fontId="2" fillId="0" borderId="25" xfId="0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0" xfId="0" applyNumberFormat="1" applyFont="1" applyBorder="1"/>
    <xf numFmtId="43" fontId="3" fillId="0" borderId="0" xfId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39" fontId="3" fillId="0" borderId="0" xfId="0" applyNumberFormat="1" applyFont="1" applyBorder="1"/>
    <xf numFmtId="39" fontId="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 applyAlignment="1"/>
    <xf numFmtId="4" fontId="2" fillId="0" borderId="0" xfId="0" applyNumberFormat="1" applyFont="1" applyBorder="1"/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critorio/TODOS%20TRANAJO%20POR%20SANDRA/CONCILIACI&#211;N%20BANCARIA%20DE%20LA%20GOBERNACI&#211;N/ESTADOS%20DE%20INGRESOS%20Y%20EGRESOS%202024%20CUENTA%2094%20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IFORME A L 30-08-2023"/>
      <sheetName val="enero-2023 a diciembre 2023"/>
      <sheetName val="ENERO 2024"/>
      <sheetName val="FEBRERO 2024"/>
      <sheetName val="MARZO 2024"/>
      <sheetName val="ABRIL 2024 "/>
      <sheetName val="MAYO 2024"/>
      <sheetName val="JUNIO 2024"/>
      <sheetName val="JULIO 2024"/>
      <sheetName val="AGOSTO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1">
          <cell r="U41">
            <v>150102.54999999999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86"/>
  <sheetViews>
    <sheetView tabSelected="1" topLeftCell="A25" workbookViewId="0">
      <selection activeCell="W8" sqref="W8"/>
    </sheetView>
  </sheetViews>
  <sheetFormatPr baseColWidth="10" defaultRowHeight="18" x14ac:dyDescent="0.25"/>
  <cols>
    <col min="1" max="1" width="5.42578125" style="2" customWidth="1"/>
    <col min="2" max="2" width="17.42578125" style="2" customWidth="1"/>
    <col min="3" max="3" width="20.42578125" style="2" customWidth="1"/>
    <col min="4" max="4" width="48" style="2" customWidth="1"/>
    <col min="5" max="8" width="15.140625" style="2" hidden="1" customWidth="1"/>
    <col min="9" max="9" width="24.85546875" style="2" hidden="1" customWidth="1"/>
    <col min="10" max="10" width="29.42578125" style="2" hidden="1" customWidth="1"/>
    <col min="11" max="11" width="28" style="2" hidden="1" customWidth="1"/>
    <col min="12" max="12" width="23.42578125" style="2" hidden="1" customWidth="1"/>
    <col min="13" max="13" width="28.7109375" style="2" hidden="1" customWidth="1"/>
    <col min="14" max="14" width="23.42578125" style="2" hidden="1" customWidth="1"/>
    <col min="15" max="15" width="23.85546875" style="2" hidden="1" customWidth="1"/>
    <col min="16" max="16" width="24.7109375" style="2" hidden="1" customWidth="1"/>
    <col min="17" max="17" width="25.42578125" style="2" hidden="1" customWidth="1"/>
    <col min="18" max="18" width="25.140625" style="2" hidden="1" customWidth="1"/>
    <col min="19" max="19" width="28.85546875" style="2" hidden="1" customWidth="1"/>
    <col min="20" max="20" width="26.5703125" style="2" hidden="1" customWidth="1"/>
    <col min="21" max="21" width="26.5703125" style="2" customWidth="1"/>
    <col min="22" max="22" width="11.42578125" style="2"/>
    <col min="23" max="23" width="20.85546875" style="2" bestFit="1" customWidth="1"/>
    <col min="24" max="16384" width="11.42578125" style="2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3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x14ac:dyDescent="0.25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" x14ac:dyDescent="0.25">
      <c r="B5" s="3" t="s">
        <v>3</v>
      </c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6"/>
    </row>
    <row r="6" spans="2:23" x14ac:dyDescent="0.25">
      <c r="B6" s="3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6"/>
    </row>
    <row r="7" spans="2:23" x14ac:dyDescent="0.25">
      <c r="B7" s="7"/>
      <c r="C7" s="8"/>
      <c r="D7" s="9"/>
      <c r="E7" s="10">
        <v>44805</v>
      </c>
      <c r="F7" s="10">
        <v>44835</v>
      </c>
      <c r="G7" s="10">
        <v>44866</v>
      </c>
      <c r="H7" s="10">
        <v>44896</v>
      </c>
      <c r="I7" s="10">
        <v>44927</v>
      </c>
      <c r="J7" s="10">
        <v>44958</v>
      </c>
      <c r="K7" s="10">
        <v>44986</v>
      </c>
      <c r="L7" s="10">
        <v>45017</v>
      </c>
      <c r="M7" s="10">
        <v>45047</v>
      </c>
      <c r="N7" s="10">
        <v>45078</v>
      </c>
      <c r="O7" s="10">
        <v>45108</v>
      </c>
      <c r="P7" s="10">
        <v>45139</v>
      </c>
      <c r="Q7" s="10">
        <v>45170</v>
      </c>
      <c r="R7" s="10">
        <v>45200</v>
      </c>
      <c r="S7" s="10">
        <v>45231</v>
      </c>
      <c r="T7" s="10">
        <v>45261</v>
      </c>
      <c r="U7" s="10">
        <v>45505</v>
      </c>
    </row>
    <row r="8" spans="2:23" x14ac:dyDescent="0.25">
      <c r="B8" s="7">
        <v>40101</v>
      </c>
      <c r="C8" s="11" t="s">
        <v>4</v>
      </c>
      <c r="D8" s="12"/>
      <c r="E8" s="13">
        <v>3000000</v>
      </c>
      <c r="F8" s="13">
        <v>3000000</v>
      </c>
      <c r="G8" s="13">
        <v>3000000</v>
      </c>
      <c r="H8" s="13">
        <v>3000000</v>
      </c>
      <c r="I8" s="13">
        <v>3000000</v>
      </c>
      <c r="J8" s="13">
        <v>3000000</v>
      </c>
      <c r="K8" s="13">
        <v>3000000</v>
      </c>
      <c r="L8" s="13">
        <v>3000000</v>
      </c>
      <c r="M8" s="13">
        <v>3000000</v>
      </c>
      <c r="N8" s="13">
        <v>3000000</v>
      </c>
      <c r="O8" s="13">
        <v>3000000</v>
      </c>
      <c r="P8" s="13">
        <v>3000000</v>
      </c>
      <c r="Q8" s="13">
        <v>3000000</v>
      </c>
      <c r="R8" s="13">
        <v>3000000</v>
      </c>
      <c r="S8" s="13">
        <v>3000000</v>
      </c>
      <c r="T8" s="13">
        <v>3000000</v>
      </c>
      <c r="U8" s="13">
        <v>0</v>
      </c>
    </row>
    <row r="9" spans="2:23" x14ac:dyDescent="0.25">
      <c r="B9" s="7"/>
      <c r="C9" s="11" t="s">
        <v>5</v>
      </c>
      <c r="D9" s="12"/>
      <c r="E9" s="14">
        <v>159087.5</v>
      </c>
      <c r="F9" s="14">
        <v>159087.5</v>
      </c>
      <c r="G9" s="14">
        <v>159087.5</v>
      </c>
      <c r="H9" s="14">
        <v>159087.5</v>
      </c>
      <c r="I9" s="14">
        <v>159087.5</v>
      </c>
      <c r="J9" s="14">
        <v>159087.5</v>
      </c>
      <c r="K9" s="14">
        <v>159087.5</v>
      </c>
      <c r="L9" s="14">
        <v>159087.5</v>
      </c>
      <c r="M9" s="14">
        <v>159087.5</v>
      </c>
      <c r="N9" s="14">
        <v>159087.5</v>
      </c>
      <c r="O9" s="14">
        <v>159087.5</v>
      </c>
      <c r="P9" s="14">
        <v>159087.5</v>
      </c>
      <c r="Q9" s="14">
        <v>159087.5</v>
      </c>
      <c r="R9" s="14">
        <v>159087.5</v>
      </c>
      <c r="S9" s="14">
        <v>159087.5</v>
      </c>
      <c r="T9" s="14">
        <v>159087.5</v>
      </c>
      <c r="U9" s="13">
        <v>0</v>
      </c>
    </row>
    <row r="10" spans="2:23" x14ac:dyDescent="0.25">
      <c r="B10" s="15"/>
      <c r="C10" s="16" t="s">
        <v>6</v>
      </c>
      <c r="D10" s="17"/>
      <c r="E10" s="18"/>
      <c r="F10" s="18"/>
      <c r="G10" s="18"/>
      <c r="H10" s="18">
        <v>10000000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>
        <v>4000000</v>
      </c>
      <c r="T10" s="18"/>
      <c r="U10" s="19">
        <v>0</v>
      </c>
    </row>
    <row r="11" spans="2:23" x14ac:dyDescent="0.25">
      <c r="B11" s="7"/>
      <c r="C11" s="20" t="s">
        <v>7</v>
      </c>
      <c r="D11" s="20"/>
      <c r="E11" s="14"/>
      <c r="F11" s="14"/>
      <c r="G11" s="14"/>
      <c r="H11" s="14"/>
      <c r="I11" s="14"/>
      <c r="J11" s="14"/>
      <c r="K11" s="14"/>
      <c r="L11" s="14"/>
      <c r="M11" s="14"/>
      <c r="N11" s="14">
        <v>3276</v>
      </c>
      <c r="O11" s="14"/>
      <c r="P11" s="14"/>
      <c r="Q11" s="14"/>
      <c r="R11" s="14"/>
      <c r="S11" s="14"/>
      <c r="T11" s="14"/>
      <c r="U11" s="13">
        <v>0</v>
      </c>
    </row>
    <row r="12" spans="2:23" ht="18.75" thickBot="1" x14ac:dyDescent="0.3">
      <c r="B12" s="21"/>
      <c r="C12" s="22"/>
      <c r="D12" s="23"/>
      <c r="E12" s="24"/>
      <c r="F12" s="24"/>
      <c r="G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6">
        <f t="shared" ref="U12" si="0">SUM(E12:P12)</f>
        <v>0</v>
      </c>
    </row>
    <row r="13" spans="2:23" ht="18.75" thickBot="1" x14ac:dyDescent="0.3">
      <c r="B13" s="27"/>
      <c r="C13" s="28" t="s">
        <v>8</v>
      </c>
      <c r="D13" s="29"/>
      <c r="E13" s="30">
        <f>SUM(E8:E10)</f>
        <v>3159087.5</v>
      </c>
      <c r="F13" s="30">
        <f t="shared" ref="F13:M13" si="1">SUM(F8:F10)</f>
        <v>3159087.5</v>
      </c>
      <c r="G13" s="30">
        <f t="shared" si="1"/>
        <v>3159087.5</v>
      </c>
      <c r="H13" s="30">
        <f t="shared" si="1"/>
        <v>13159087.5</v>
      </c>
      <c r="I13" s="30">
        <f>SUM(I8:I10)</f>
        <v>3159087.5</v>
      </c>
      <c r="J13" s="30">
        <f t="shared" si="1"/>
        <v>3159087.5</v>
      </c>
      <c r="K13" s="30">
        <f t="shared" si="1"/>
        <v>3159087.5</v>
      </c>
      <c r="L13" s="30">
        <f t="shared" si="1"/>
        <v>3159087.5</v>
      </c>
      <c r="M13" s="30">
        <f t="shared" si="1"/>
        <v>3159087.5</v>
      </c>
      <c r="N13" s="30">
        <f>SUM(N8:N11)</f>
        <v>3162363.5</v>
      </c>
      <c r="O13" s="30">
        <f t="shared" ref="O13:U13" si="2">SUM(O8:O11)</f>
        <v>3159087.5</v>
      </c>
      <c r="P13" s="30">
        <f t="shared" si="2"/>
        <v>3159087.5</v>
      </c>
      <c r="Q13" s="30">
        <f t="shared" si="2"/>
        <v>3159087.5</v>
      </c>
      <c r="R13" s="30">
        <f t="shared" si="2"/>
        <v>3159087.5</v>
      </c>
      <c r="S13" s="30">
        <f t="shared" si="2"/>
        <v>7159087.5</v>
      </c>
      <c r="T13" s="30">
        <f t="shared" si="2"/>
        <v>3159087.5</v>
      </c>
      <c r="U13" s="30">
        <f t="shared" si="2"/>
        <v>0</v>
      </c>
    </row>
    <row r="14" spans="2:23" x14ac:dyDescent="0.25">
      <c r="B14" s="3" t="s">
        <v>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2:23" ht="18.75" thickBot="1" x14ac:dyDescent="0.3">
      <c r="B15" s="32" t="s">
        <v>10</v>
      </c>
      <c r="C15" s="33" t="s">
        <v>11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23" ht="18.75" thickBot="1" x14ac:dyDescent="0.3">
      <c r="B16" s="36" t="s">
        <v>12</v>
      </c>
      <c r="C16" s="37" t="s">
        <v>13</v>
      </c>
      <c r="D16" s="38"/>
      <c r="E16" s="39">
        <f t="shared" ref="E16:U16" si="3">SUM(E17:E26)</f>
        <v>279328.48</v>
      </c>
      <c r="F16" s="39">
        <f t="shared" si="3"/>
        <v>74047.69</v>
      </c>
      <c r="G16" s="39">
        <f t="shared" si="3"/>
        <v>141873.72000000003</v>
      </c>
      <c r="H16" s="39">
        <f t="shared" si="3"/>
        <v>183594.94999999998</v>
      </c>
      <c r="I16" s="39">
        <f t="shared" si="3"/>
        <v>264218.14999999997</v>
      </c>
      <c r="J16" s="39">
        <f t="shared" si="3"/>
        <v>358394.89000000007</v>
      </c>
      <c r="K16" s="39">
        <f t="shared" si="3"/>
        <v>271007.11999999994</v>
      </c>
      <c r="L16" s="39">
        <f t="shared" si="3"/>
        <v>254465.78999999998</v>
      </c>
      <c r="M16" s="39">
        <f t="shared" si="3"/>
        <v>49952.61</v>
      </c>
      <c r="N16" s="39">
        <f t="shared" si="3"/>
        <v>39412.82</v>
      </c>
      <c r="O16" s="39">
        <f t="shared" si="3"/>
        <v>166582.82</v>
      </c>
      <c r="P16" s="39">
        <f t="shared" si="3"/>
        <v>87705.58</v>
      </c>
      <c r="Q16" s="39">
        <f t="shared" si="3"/>
        <v>101375.03</v>
      </c>
      <c r="R16" s="39">
        <f t="shared" si="3"/>
        <v>205411.41</v>
      </c>
      <c r="S16" s="39">
        <f t="shared" si="3"/>
        <v>28615.199999999997</v>
      </c>
      <c r="T16" s="39">
        <f t="shared" si="3"/>
        <v>452225.11</v>
      </c>
      <c r="U16" s="39">
        <f t="shared" si="3"/>
        <v>75025.73000000001</v>
      </c>
      <c r="W16" s="40"/>
    </row>
    <row r="17" spans="2:23" x14ac:dyDescent="0.25">
      <c r="B17" s="41"/>
      <c r="C17" s="42" t="s">
        <v>14</v>
      </c>
      <c r="D17" s="43"/>
      <c r="E17" s="44">
        <v>85988.56</v>
      </c>
      <c r="F17" s="44"/>
      <c r="G17" s="44"/>
      <c r="H17" s="44">
        <v>27639.8</v>
      </c>
      <c r="I17" s="44">
        <v>1910.47</v>
      </c>
      <c r="J17" s="44"/>
      <c r="K17" s="44"/>
      <c r="L17" s="44"/>
      <c r="M17" s="44"/>
      <c r="N17" s="13">
        <v>0</v>
      </c>
      <c r="O17" s="13">
        <f>19760+14838.43+3220</f>
        <v>37818.43</v>
      </c>
      <c r="P17" s="13"/>
      <c r="Q17" s="13"/>
      <c r="R17" s="13"/>
      <c r="S17" s="13"/>
      <c r="T17" s="13">
        <f>23479.99+55935+62150</f>
        <v>141564.99</v>
      </c>
      <c r="U17" s="45">
        <f>20249.6+30000</f>
        <v>50249.599999999999</v>
      </c>
    </row>
    <row r="18" spans="2:23" x14ac:dyDescent="0.25">
      <c r="B18" s="41"/>
      <c r="C18" s="42" t="s">
        <v>15</v>
      </c>
      <c r="D18" s="43"/>
      <c r="E18" s="44">
        <f>3220.5+32881.79</f>
        <v>36102.29</v>
      </c>
      <c r="F18" s="44">
        <v>8136</v>
      </c>
      <c r="G18" s="44">
        <v>3164</v>
      </c>
      <c r="H18" s="44">
        <f>6400+14853.89</f>
        <v>21253.89</v>
      </c>
      <c r="I18" s="44"/>
      <c r="J18" s="44"/>
      <c r="K18" s="44">
        <v>59181.46</v>
      </c>
      <c r="L18" s="44"/>
      <c r="M18" s="44"/>
      <c r="N18" s="13">
        <v>0</v>
      </c>
      <c r="O18" s="13">
        <v>12449.15</v>
      </c>
      <c r="P18" s="13">
        <v>33397.18</v>
      </c>
      <c r="Q18" s="13">
        <v>6687.11</v>
      </c>
      <c r="R18" s="13"/>
      <c r="S18" s="13"/>
      <c r="T18" s="13">
        <f>7882+26994+24246.16+45380.99+20769.97+29035</f>
        <v>154308.12</v>
      </c>
      <c r="U18" s="45">
        <v>0</v>
      </c>
      <c r="W18" s="31"/>
    </row>
    <row r="19" spans="2:23" x14ac:dyDescent="0.25">
      <c r="B19" s="41"/>
      <c r="C19" s="42" t="s">
        <v>16</v>
      </c>
      <c r="D19" s="43"/>
      <c r="E19" s="44">
        <v>10000</v>
      </c>
      <c r="F19" s="44">
        <v>10000</v>
      </c>
      <c r="G19" s="44">
        <v>10000</v>
      </c>
      <c r="H19" s="44">
        <v>10000</v>
      </c>
      <c r="I19" s="44">
        <v>20000</v>
      </c>
      <c r="J19" s="44">
        <v>10000</v>
      </c>
      <c r="K19" s="44">
        <v>10000</v>
      </c>
      <c r="L19" s="44">
        <v>10000</v>
      </c>
      <c r="M19" s="44">
        <v>10000</v>
      </c>
      <c r="N19" s="44">
        <v>10000</v>
      </c>
      <c r="O19" s="44">
        <f>10000+30000+2500</f>
        <v>42500</v>
      </c>
      <c r="P19" s="44">
        <v>16000</v>
      </c>
      <c r="Q19" s="44">
        <v>10000</v>
      </c>
      <c r="R19" s="44">
        <f>10000+8140</f>
        <v>18140</v>
      </c>
      <c r="S19" s="44">
        <v>8260</v>
      </c>
      <c r="T19" s="44">
        <f>10000+33250+10000</f>
        <v>53250</v>
      </c>
      <c r="U19" s="45">
        <v>0</v>
      </c>
      <c r="W19" s="31"/>
    </row>
    <row r="20" spans="2:23" x14ac:dyDescent="0.25">
      <c r="B20" s="41"/>
      <c r="C20" s="46" t="s">
        <v>17</v>
      </c>
      <c r="D20" s="47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 t="s">
        <v>18</v>
      </c>
      <c r="W20" s="31"/>
    </row>
    <row r="21" spans="2:23" x14ac:dyDescent="0.25">
      <c r="B21" s="41"/>
      <c r="C21" s="48" t="s">
        <v>19</v>
      </c>
      <c r="D21" s="48"/>
      <c r="E21" s="44">
        <v>14618.33</v>
      </c>
      <c r="F21" s="44">
        <v>22186.69</v>
      </c>
      <c r="G21" s="44">
        <v>11128.33</v>
      </c>
      <c r="H21" s="44">
        <v>22225.75</v>
      </c>
      <c r="I21" s="44">
        <v>22225.75</v>
      </c>
      <c r="J21" s="44">
        <v>223151.38</v>
      </c>
      <c r="K21" s="44">
        <v>16874.740000000002</v>
      </c>
      <c r="L21" s="44">
        <v>155087.79999999999</v>
      </c>
      <c r="M21" s="44">
        <v>16281.24</v>
      </c>
      <c r="N21" s="13">
        <v>13790.96</v>
      </c>
      <c r="O21" s="13">
        <v>12511.7</v>
      </c>
      <c r="P21" s="13">
        <v>24670.02</v>
      </c>
      <c r="Q21" s="13">
        <v>24498.959999999999</v>
      </c>
      <c r="R21" s="13">
        <v>12406.15</v>
      </c>
      <c r="S21" s="13">
        <v>16908.599999999999</v>
      </c>
      <c r="T21" s="13">
        <v>10190</v>
      </c>
      <c r="U21" s="45">
        <v>0</v>
      </c>
      <c r="W21" s="31"/>
    </row>
    <row r="22" spans="2:23" x14ac:dyDescent="0.25">
      <c r="B22" s="41"/>
      <c r="C22" s="48" t="s">
        <v>20</v>
      </c>
      <c r="D22" s="48"/>
      <c r="E22" s="44">
        <f>83337.5+37299.57</f>
        <v>120637.07</v>
      </c>
      <c r="F22" s="44">
        <f>14651.68+14125</f>
        <v>28776.68</v>
      </c>
      <c r="G22" s="44">
        <v>111700.5</v>
      </c>
      <c r="H22" s="44">
        <v>37912.46</v>
      </c>
      <c r="I22" s="44">
        <v>37912.46</v>
      </c>
      <c r="J22" s="44">
        <v>71726.28</v>
      </c>
      <c r="K22" s="44">
        <f>4350+28815+64687.7+1500+59899.6+1000.35</f>
        <v>160252.65</v>
      </c>
      <c r="L22" s="44">
        <v>84750</v>
      </c>
      <c r="M22" s="44">
        <v>9850</v>
      </c>
      <c r="N22" s="13">
        <v>2869</v>
      </c>
      <c r="O22" s="13">
        <f>10170+20636.86</f>
        <v>30806.86</v>
      </c>
      <c r="P22" s="13"/>
      <c r="Q22" s="13">
        <v>3000</v>
      </c>
      <c r="R22" s="13">
        <f>133780.51+3800+3000+6330+9300+3540</f>
        <v>159750.51</v>
      </c>
      <c r="S22" s="13"/>
      <c r="T22" s="13">
        <f>5876+3000+6030.2</f>
        <v>14906.2</v>
      </c>
      <c r="U22" s="45">
        <v>7345</v>
      </c>
      <c r="W22" s="31"/>
    </row>
    <row r="23" spans="2:23" x14ac:dyDescent="0.25">
      <c r="B23" s="49"/>
      <c r="C23" s="48" t="s">
        <v>21</v>
      </c>
      <c r="D23" s="48"/>
      <c r="E23" s="44"/>
      <c r="F23" s="44"/>
      <c r="G23" s="44"/>
      <c r="H23" s="44">
        <v>34699.25</v>
      </c>
      <c r="I23" s="44">
        <v>34899.25</v>
      </c>
      <c r="J23" s="44"/>
      <c r="K23" s="44"/>
      <c r="L23" s="44">
        <v>0</v>
      </c>
      <c r="M23" s="44">
        <v>2435.98</v>
      </c>
      <c r="N23" s="13"/>
      <c r="O23" s="13"/>
      <c r="P23" s="13"/>
      <c r="Q23" s="13"/>
      <c r="R23" s="13"/>
      <c r="S23" s="13"/>
      <c r="T23" s="13">
        <v>34899.25</v>
      </c>
      <c r="U23" s="45"/>
    </row>
    <row r="24" spans="2:23" x14ac:dyDescent="0.25">
      <c r="B24" s="49"/>
      <c r="C24" s="48" t="s">
        <v>22</v>
      </c>
      <c r="D24" s="48"/>
      <c r="E24" s="44">
        <v>6939</v>
      </c>
      <c r="F24" s="44"/>
      <c r="G24" s="44"/>
      <c r="H24" s="44">
        <f>15255+7571</f>
        <v>22826</v>
      </c>
      <c r="I24" s="44">
        <f>124677.1+9672.8</f>
        <v>134349.9</v>
      </c>
      <c r="J24" s="44">
        <f>12449.15+8000+10396+17176</f>
        <v>48021.15</v>
      </c>
      <c r="K24" s="44">
        <f>6336.3+9492</f>
        <v>15828.3</v>
      </c>
      <c r="L24" s="44">
        <v>0</v>
      </c>
      <c r="M24" s="44"/>
      <c r="N24" s="13">
        <v>8390.73</v>
      </c>
      <c r="O24" s="13">
        <f>7119+6835+4959</f>
        <v>18913</v>
      </c>
      <c r="P24" s="13">
        <v>8757</v>
      </c>
      <c r="Q24" s="13">
        <f>35000+4864+8139.83+5361</f>
        <v>53364.83</v>
      </c>
      <c r="R24" s="13">
        <f>4000+5600</f>
        <v>9600</v>
      </c>
      <c r="S24" s="13"/>
      <c r="T24" s="13">
        <v>24040</v>
      </c>
      <c r="U24" s="45">
        <f>12509+4566</f>
        <v>17075</v>
      </c>
    </row>
    <row r="25" spans="2:23" x14ac:dyDescent="0.25">
      <c r="B25" s="41"/>
      <c r="C25" s="50" t="s">
        <v>23</v>
      </c>
      <c r="D25" s="50"/>
      <c r="E25" s="51"/>
      <c r="F25" s="51"/>
      <c r="G25" s="51"/>
      <c r="H25" s="51"/>
      <c r="I25" s="51"/>
      <c r="J25" s="51"/>
      <c r="K25" s="51"/>
      <c r="L25" s="51">
        <v>0</v>
      </c>
      <c r="M25" s="51">
        <v>6640</v>
      </c>
      <c r="N25" s="19">
        <v>0</v>
      </c>
      <c r="O25" s="19">
        <v>6640</v>
      </c>
      <c r="P25" s="19">
        <v>0</v>
      </c>
      <c r="Q25" s="13"/>
      <c r="R25" s="13"/>
      <c r="S25" s="13"/>
      <c r="T25" s="13">
        <v>6640</v>
      </c>
      <c r="U25" s="45"/>
    </row>
    <row r="26" spans="2:23" x14ac:dyDescent="0.25">
      <c r="B26" s="41"/>
      <c r="C26" s="48" t="s">
        <v>24</v>
      </c>
      <c r="D26" s="48"/>
      <c r="E26" s="44">
        <f>4678.9+364.33</f>
        <v>5043.2299999999996</v>
      </c>
      <c r="F26" s="44">
        <f>4569.97+378.35</f>
        <v>4948.3200000000006</v>
      </c>
      <c r="G26" s="44">
        <f>5162.46+718.43</f>
        <v>5880.89</v>
      </c>
      <c r="H26" s="44">
        <f>6655.08+382.72</f>
        <v>7037.8</v>
      </c>
      <c r="I26" s="44">
        <v>12920.32</v>
      </c>
      <c r="J26" s="44">
        <v>5496.08</v>
      </c>
      <c r="K26" s="44">
        <v>8869.9699999999993</v>
      </c>
      <c r="L26" s="44">
        <v>4627.99</v>
      </c>
      <c r="M26" s="44">
        <v>4745.3900000000003</v>
      </c>
      <c r="N26" s="13">
        <v>4362.13</v>
      </c>
      <c r="O26" s="13">
        <v>4943.68</v>
      </c>
      <c r="P26" s="13">
        <v>4881.38</v>
      </c>
      <c r="Q26" s="13">
        <v>3824.13</v>
      </c>
      <c r="R26" s="13">
        <v>5514.75</v>
      </c>
      <c r="S26" s="13">
        <v>3446.6</v>
      </c>
      <c r="T26" s="13">
        <v>12426.55</v>
      </c>
      <c r="U26" s="13">
        <v>356.13</v>
      </c>
    </row>
    <row r="27" spans="2:23" ht="18.75" thickBot="1" x14ac:dyDescent="0.3">
      <c r="B27" s="52"/>
      <c r="C27" s="53" t="s">
        <v>25</v>
      </c>
      <c r="D27" s="54"/>
      <c r="E27" s="55">
        <f>SUM(E28:E32)</f>
        <v>154861.62</v>
      </c>
      <c r="F27" s="55">
        <f t="shared" ref="F27:T27" si="4">SUM(F28:F32)</f>
        <v>105037.38</v>
      </c>
      <c r="G27" s="55">
        <f t="shared" si="4"/>
        <v>93342.59</v>
      </c>
      <c r="H27" s="55">
        <f t="shared" si="4"/>
        <v>4693720.07</v>
      </c>
      <c r="I27" s="55">
        <f t="shared" si="4"/>
        <v>5643720.0700000012</v>
      </c>
      <c r="J27" s="55">
        <f t="shared" si="4"/>
        <v>30254.66</v>
      </c>
      <c r="K27" s="55">
        <f t="shared" si="4"/>
        <v>2921384.58</v>
      </c>
      <c r="L27" s="55">
        <f t="shared" si="4"/>
        <v>39963.54</v>
      </c>
      <c r="M27" s="55">
        <f t="shared" si="4"/>
        <v>77020.44</v>
      </c>
      <c r="N27" s="56">
        <f t="shared" si="4"/>
        <v>35109.9</v>
      </c>
      <c r="O27" s="57">
        <f t="shared" si="4"/>
        <v>288880.54000000004</v>
      </c>
      <c r="P27" s="55">
        <f t="shared" si="4"/>
        <v>282783.40000000002</v>
      </c>
      <c r="Q27" s="55">
        <f t="shared" si="4"/>
        <v>38176.51</v>
      </c>
      <c r="R27" s="55">
        <f t="shared" si="4"/>
        <v>0</v>
      </c>
      <c r="S27" s="55">
        <f t="shared" si="4"/>
        <v>0</v>
      </c>
      <c r="T27" s="55">
        <f t="shared" si="4"/>
        <v>2873986.96</v>
      </c>
      <c r="U27" s="58">
        <v>0</v>
      </c>
    </row>
    <row r="28" spans="2:23" x14ac:dyDescent="0.25">
      <c r="B28" s="59"/>
      <c r="C28" s="60" t="s">
        <v>26</v>
      </c>
      <c r="D28" s="61"/>
      <c r="E28" s="62">
        <f>4631.25+1609.1+4383.52+8558.55+12806.8+9120</f>
        <v>41109.22</v>
      </c>
      <c r="F28" s="62">
        <f>8932.56+5222.43+3244.25+15347.31+2593.5+7891.65+5922.75+6995.47+5744.46+1820.48+2648.41</f>
        <v>66363.27</v>
      </c>
      <c r="G28" s="62">
        <v>9044.59</v>
      </c>
      <c r="H28" s="62"/>
      <c r="I28" s="62">
        <v>0</v>
      </c>
      <c r="J28" s="62">
        <v>30254.66</v>
      </c>
      <c r="K28" s="62">
        <v>33558.69</v>
      </c>
      <c r="L28" s="62">
        <v>39963.54</v>
      </c>
      <c r="M28" s="62">
        <v>24312.85</v>
      </c>
      <c r="N28" s="45">
        <f>26213.53</f>
        <v>26213.53</v>
      </c>
      <c r="O28" s="45">
        <f>23597.96+2475.37</f>
        <v>26073.329999999998</v>
      </c>
      <c r="P28" s="45"/>
      <c r="Q28" s="45">
        <f>33781.8+4394.71</f>
        <v>38176.51</v>
      </c>
      <c r="R28" s="45"/>
      <c r="S28" s="45"/>
      <c r="T28" s="45">
        <v>4351.96</v>
      </c>
      <c r="U28" s="45">
        <v>0</v>
      </c>
    </row>
    <row r="29" spans="2:23" x14ac:dyDescent="0.25">
      <c r="B29" s="41"/>
      <c r="C29" s="42"/>
      <c r="D29" s="43"/>
      <c r="E29" s="44">
        <v>21696</v>
      </c>
      <c r="F29" s="44">
        <v>7627.5</v>
      </c>
      <c r="G29" s="44">
        <f>32883+23730</f>
        <v>56613</v>
      </c>
      <c r="H29" s="44"/>
      <c r="I29" s="44"/>
      <c r="J29" s="44"/>
      <c r="K29" s="44"/>
      <c r="L29" s="44">
        <v>0</v>
      </c>
      <c r="M29" s="44">
        <v>28575.59</v>
      </c>
      <c r="N29" s="13">
        <v>8896.3700000000008</v>
      </c>
      <c r="O29" s="13"/>
      <c r="P29" s="13">
        <f>17553.3+38137.95+0.5</f>
        <v>55691.75</v>
      </c>
      <c r="Q29" s="13"/>
      <c r="R29" s="13"/>
      <c r="S29" s="13"/>
      <c r="T29" s="13"/>
      <c r="U29" s="45"/>
    </row>
    <row r="30" spans="2:23" x14ac:dyDescent="0.25">
      <c r="B30" s="41"/>
      <c r="C30" s="42"/>
      <c r="D30" s="43"/>
      <c r="E30" s="44">
        <v>54556.4</v>
      </c>
      <c r="F30" s="44">
        <v>10246.61</v>
      </c>
      <c r="G30" s="44"/>
      <c r="H30" s="44"/>
      <c r="I30" s="44"/>
      <c r="J30" s="44"/>
      <c r="K30" s="44"/>
      <c r="L30" s="44"/>
      <c r="M30" s="44"/>
      <c r="N30" s="13"/>
      <c r="O30" s="13"/>
      <c r="P30" s="13"/>
      <c r="Q30" s="13"/>
      <c r="R30" s="13"/>
      <c r="S30" s="13"/>
      <c r="T30" s="13"/>
      <c r="U30" s="45"/>
    </row>
    <row r="31" spans="2:23" ht="18.75" thickBot="1" x14ac:dyDescent="0.3">
      <c r="B31" s="41"/>
      <c r="C31" s="42"/>
      <c r="D31" s="43"/>
      <c r="E31" s="44">
        <v>37500</v>
      </c>
      <c r="F31" s="44">
        <v>20800</v>
      </c>
      <c r="G31" s="44">
        <v>27685</v>
      </c>
      <c r="H31" s="44"/>
      <c r="I31" s="44">
        <v>0</v>
      </c>
      <c r="J31" s="44"/>
      <c r="K31" s="44">
        <v>18324.55</v>
      </c>
      <c r="L31" s="44"/>
      <c r="M31" s="44"/>
      <c r="N31" s="13"/>
      <c r="O31" s="13"/>
      <c r="P31" s="13"/>
      <c r="Q31" s="13"/>
      <c r="R31" s="13"/>
      <c r="S31" s="13"/>
      <c r="T31" s="13"/>
      <c r="U31" s="45"/>
    </row>
    <row r="32" spans="2:23" ht="18.75" thickBot="1" x14ac:dyDescent="0.3">
      <c r="B32" s="41"/>
      <c r="C32" s="42"/>
      <c r="D32" s="43"/>
      <c r="E32" s="25"/>
      <c r="F32" s="25"/>
      <c r="G32" s="25">
        <v>0</v>
      </c>
      <c r="H32" s="14">
        <v>4693720.07</v>
      </c>
      <c r="I32" s="14">
        <f>950000+394566.09+339551.57+339551.57+339551.57+339551.57+339551.57+339551.57+282730.57+282730.57+282730.57+282730.57+282730.57+282730.57+282730.57+282730.57</f>
        <v>5643720.0700000012</v>
      </c>
      <c r="J32" s="14"/>
      <c r="K32" s="14">
        <f>2829281+40220.34</f>
        <v>2869501.34</v>
      </c>
      <c r="L32" s="14">
        <v>0</v>
      </c>
      <c r="M32" s="25">
        <v>24132</v>
      </c>
      <c r="N32" s="26"/>
      <c r="O32" s="26">
        <v>262807.21000000002</v>
      </c>
      <c r="P32" s="26">
        <f>67646.77+126104.17+15000+9475+8865.71</f>
        <v>227091.65</v>
      </c>
      <c r="Q32" s="26"/>
      <c r="R32" s="26"/>
      <c r="S32" s="26"/>
      <c r="T32" s="26">
        <v>2869635</v>
      </c>
      <c r="U32" s="63"/>
    </row>
    <row r="33" spans="2:21" ht="18.75" thickBot="1" x14ac:dyDescent="0.3">
      <c r="B33" s="64"/>
      <c r="C33" s="65"/>
      <c r="D33" s="65"/>
      <c r="E33" s="66"/>
      <c r="F33" s="66"/>
      <c r="G33" s="66"/>
      <c r="H33" s="67"/>
      <c r="I33" s="67"/>
      <c r="J33" s="67"/>
      <c r="K33" s="67"/>
      <c r="L33" s="67"/>
      <c r="M33" s="66"/>
      <c r="N33" s="68"/>
      <c r="O33" s="68"/>
      <c r="P33" s="68"/>
      <c r="Q33" s="68"/>
      <c r="R33" s="68"/>
      <c r="S33" s="68"/>
      <c r="T33" s="68"/>
      <c r="U33" s="68"/>
    </row>
    <row r="34" spans="2:21" ht="18.75" thickBot="1" x14ac:dyDescent="0.3">
      <c r="B34" s="69"/>
      <c r="C34" s="70" t="s">
        <v>27</v>
      </c>
      <c r="D34" s="71"/>
      <c r="E34" s="30" t="e">
        <f>+E27+E16+#REF!</f>
        <v>#REF!</v>
      </c>
      <c r="F34" s="30" t="e">
        <f>+F27+F16+#REF!</f>
        <v>#REF!</v>
      </c>
      <c r="G34" s="30" t="e">
        <f>+G27+G16+#REF!</f>
        <v>#REF!</v>
      </c>
      <c r="H34" s="30" t="e">
        <f>+H27+H16+#REF!</f>
        <v>#REF!</v>
      </c>
      <c r="I34" s="30" t="e">
        <f>+#REF!+I16+I27</f>
        <v>#REF!</v>
      </c>
      <c r="J34" s="30" t="e">
        <f>+#REF!+J16+J27</f>
        <v>#REF!</v>
      </c>
      <c r="K34" s="30" t="e">
        <f>+#REF!+K16+K27</f>
        <v>#REF!</v>
      </c>
      <c r="L34" s="30" t="e">
        <f>+#REF!+L16+L27</f>
        <v>#REF!</v>
      </c>
      <c r="M34" s="30" t="e">
        <f>+#REF!+M16+M27</f>
        <v>#REF!</v>
      </c>
      <c r="N34" s="30" t="e">
        <f>+#REF!+N16+N27</f>
        <v>#REF!</v>
      </c>
      <c r="O34" s="30" t="e">
        <f>+#REF!+O16+O27</f>
        <v>#REF!</v>
      </c>
      <c r="P34" s="30" t="e">
        <f>+#REF!+P16+P27</f>
        <v>#REF!</v>
      </c>
      <c r="Q34" s="30" t="e">
        <f>+#REF!+Q16+Q27</f>
        <v>#REF!</v>
      </c>
      <c r="R34" s="30" t="e">
        <f>+#REF!+R16+R27</f>
        <v>#REF!</v>
      </c>
      <c r="S34" s="30" t="e">
        <f>+#REF!+S16+S27</f>
        <v>#REF!</v>
      </c>
      <c r="T34" s="30" t="e">
        <f>+#REF!+T16+T27</f>
        <v>#REF!</v>
      </c>
      <c r="U34" s="30">
        <f>+U28+U27+U16</f>
        <v>75025.73000000001</v>
      </c>
    </row>
    <row r="35" spans="2:21" x14ac:dyDescent="0.25">
      <c r="C35" s="72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31"/>
      <c r="O35" s="31"/>
      <c r="P35" s="31"/>
      <c r="Q35" s="31"/>
      <c r="R35" s="31"/>
      <c r="S35" s="31"/>
      <c r="T35" s="31"/>
      <c r="U35" s="31"/>
    </row>
    <row r="36" spans="2:21" ht="18.75" customHeight="1" x14ac:dyDescent="0.25">
      <c r="B36" s="74" t="s">
        <v>28</v>
      </c>
      <c r="C36" s="74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31"/>
      <c r="O36" s="31"/>
      <c r="P36" s="31"/>
      <c r="Q36" s="31"/>
      <c r="R36" s="31"/>
      <c r="S36" s="31"/>
      <c r="T36" s="31"/>
      <c r="U36" s="31"/>
    </row>
    <row r="37" spans="2:21" ht="15" customHeight="1" x14ac:dyDescent="0.25">
      <c r="B37" s="76" t="s">
        <v>29</v>
      </c>
      <c r="C37" s="77"/>
      <c r="D37" s="78"/>
      <c r="E37" s="79"/>
      <c r="F37" s="79"/>
      <c r="G37" s="79"/>
      <c r="H37" s="79"/>
      <c r="I37" s="79">
        <f t="shared" ref="I37:U37" si="5">+I13</f>
        <v>3159087.5</v>
      </c>
      <c r="J37" s="79">
        <f t="shared" si="5"/>
        <v>3159087.5</v>
      </c>
      <c r="K37" s="79">
        <f t="shared" si="5"/>
        <v>3159087.5</v>
      </c>
      <c r="L37" s="79">
        <f t="shared" si="5"/>
        <v>3159087.5</v>
      </c>
      <c r="M37" s="79">
        <f t="shared" si="5"/>
        <v>3159087.5</v>
      </c>
      <c r="N37" s="79">
        <f t="shared" si="5"/>
        <v>3162363.5</v>
      </c>
      <c r="O37" s="79">
        <f t="shared" si="5"/>
        <v>3159087.5</v>
      </c>
      <c r="P37" s="79">
        <f t="shared" si="5"/>
        <v>3159087.5</v>
      </c>
      <c r="Q37" s="79">
        <f t="shared" si="5"/>
        <v>3159087.5</v>
      </c>
      <c r="R37" s="79">
        <f t="shared" si="5"/>
        <v>3159087.5</v>
      </c>
      <c r="S37" s="79">
        <f t="shared" si="5"/>
        <v>7159087.5</v>
      </c>
      <c r="T37" s="79">
        <f t="shared" si="5"/>
        <v>3159087.5</v>
      </c>
      <c r="U37" s="79">
        <f t="shared" si="5"/>
        <v>0</v>
      </c>
    </row>
    <row r="38" spans="2:21" ht="15" customHeight="1" x14ac:dyDescent="0.25">
      <c r="B38" s="76" t="s">
        <v>30</v>
      </c>
      <c r="C38" s="77"/>
      <c r="D38" s="78"/>
      <c r="E38" s="79"/>
      <c r="F38" s="79"/>
      <c r="G38" s="79"/>
      <c r="H38" s="79"/>
      <c r="I38" s="79" t="e">
        <f>+I34</f>
        <v>#REF!</v>
      </c>
      <c r="J38" s="79" t="e">
        <f t="shared" ref="J38:U38" si="6">+J34</f>
        <v>#REF!</v>
      </c>
      <c r="K38" s="79" t="e">
        <f t="shared" si="6"/>
        <v>#REF!</v>
      </c>
      <c r="L38" s="79" t="e">
        <f t="shared" si="6"/>
        <v>#REF!</v>
      </c>
      <c r="M38" s="79" t="e">
        <f t="shared" si="6"/>
        <v>#REF!</v>
      </c>
      <c r="N38" s="79" t="e">
        <f t="shared" si="6"/>
        <v>#REF!</v>
      </c>
      <c r="O38" s="79" t="e">
        <f t="shared" si="6"/>
        <v>#REF!</v>
      </c>
      <c r="P38" s="79" t="e">
        <f t="shared" si="6"/>
        <v>#REF!</v>
      </c>
      <c r="Q38" s="79" t="e">
        <f t="shared" si="6"/>
        <v>#REF!</v>
      </c>
      <c r="R38" s="79" t="e">
        <f t="shared" si="6"/>
        <v>#REF!</v>
      </c>
      <c r="S38" s="79" t="e">
        <f t="shared" si="6"/>
        <v>#REF!</v>
      </c>
      <c r="T38" s="79" t="e">
        <f t="shared" si="6"/>
        <v>#REF!</v>
      </c>
      <c r="U38" s="79">
        <f t="shared" si="6"/>
        <v>75025.73000000001</v>
      </c>
    </row>
    <row r="39" spans="2:21" ht="15" customHeight="1" x14ac:dyDescent="0.25">
      <c r="B39" s="76" t="s">
        <v>31</v>
      </c>
      <c r="C39" s="77"/>
      <c r="D39" s="78"/>
      <c r="E39" s="79"/>
      <c r="F39" s="79"/>
      <c r="G39" s="79"/>
      <c r="H39" s="79"/>
      <c r="I39" s="79" t="e">
        <f>+I37-I38</f>
        <v>#REF!</v>
      </c>
      <c r="J39" s="79" t="e">
        <f t="shared" ref="J39:U39" si="7">+J37-J38</f>
        <v>#REF!</v>
      </c>
      <c r="K39" s="79" t="e">
        <f t="shared" si="7"/>
        <v>#REF!</v>
      </c>
      <c r="L39" s="79" t="e">
        <f t="shared" si="7"/>
        <v>#REF!</v>
      </c>
      <c r="M39" s="79" t="e">
        <f t="shared" si="7"/>
        <v>#REF!</v>
      </c>
      <c r="N39" s="79" t="e">
        <f t="shared" si="7"/>
        <v>#REF!</v>
      </c>
      <c r="O39" s="79" t="e">
        <f t="shared" si="7"/>
        <v>#REF!</v>
      </c>
      <c r="P39" s="79" t="e">
        <f t="shared" si="7"/>
        <v>#REF!</v>
      </c>
      <c r="Q39" s="79" t="e">
        <f t="shared" si="7"/>
        <v>#REF!</v>
      </c>
      <c r="R39" s="79" t="e">
        <f t="shared" si="7"/>
        <v>#REF!</v>
      </c>
      <c r="S39" s="79" t="e">
        <f t="shared" si="7"/>
        <v>#REF!</v>
      </c>
      <c r="T39" s="79" t="e">
        <f t="shared" si="7"/>
        <v>#REF!</v>
      </c>
      <c r="U39" s="79">
        <f t="shared" si="7"/>
        <v>-75025.73000000001</v>
      </c>
    </row>
    <row r="40" spans="2:21" ht="15" customHeight="1" x14ac:dyDescent="0.25">
      <c r="B40" s="76" t="s">
        <v>32</v>
      </c>
      <c r="C40" s="77"/>
      <c r="D40" s="78"/>
      <c r="E40" s="79"/>
      <c r="F40" s="79"/>
      <c r="G40" s="79"/>
      <c r="H40" s="79"/>
      <c r="I40" s="79">
        <v>9947703.0299999993</v>
      </c>
      <c r="J40" s="79" t="e">
        <f t="shared" ref="J40:T40" si="8">+I41</f>
        <v>#REF!</v>
      </c>
      <c r="K40" s="79" t="e">
        <f t="shared" si="8"/>
        <v>#REF!</v>
      </c>
      <c r="L40" s="79" t="e">
        <f t="shared" si="8"/>
        <v>#REF!</v>
      </c>
      <c r="M40" s="79" t="e">
        <f t="shared" si="8"/>
        <v>#REF!</v>
      </c>
      <c r="N40" s="79" t="e">
        <f t="shared" si="8"/>
        <v>#REF!</v>
      </c>
      <c r="O40" s="79" t="e">
        <f t="shared" si="8"/>
        <v>#REF!</v>
      </c>
      <c r="P40" s="79" t="e">
        <f t="shared" si="8"/>
        <v>#REF!</v>
      </c>
      <c r="Q40" s="79" t="e">
        <f t="shared" si="8"/>
        <v>#REF!</v>
      </c>
      <c r="R40" s="79" t="e">
        <f t="shared" si="8"/>
        <v>#REF!</v>
      </c>
      <c r="S40" s="79" t="e">
        <f t="shared" si="8"/>
        <v>#REF!</v>
      </c>
      <c r="T40" s="79" t="e">
        <f t="shared" si="8"/>
        <v>#REF!</v>
      </c>
      <c r="U40" s="79">
        <f>+'[1]JULIO 2024'!U41</f>
        <v>150102.54999999999</v>
      </c>
    </row>
    <row r="41" spans="2:21" ht="15" customHeight="1" x14ac:dyDescent="0.25">
      <c r="B41" s="80" t="s">
        <v>33</v>
      </c>
      <c r="C41" s="80"/>
      <c r="D41" s="80"/>
      <c r="E41" s="79"/>
      <c r="F41" s="79"/>
      <c r="G41" s="79"/>
      <c r="H41" s="79"/>
      <c r="I41" s="79" t="e">
        <f>+I40+I39</f>
        <v>#REF!</v>
      </c>
      <c r="J41" s="79" t="e">
        <f t="shared" ref="J41:U41" si="9">+J40+J39</f>
        <v>#REF!</v>
      </c>
      <c r="K41" s="79" t="e">
        <f t="shared" si="9"/>
        <v>#REF!</v>
      </c>
      <c r="L41" s="79" t="e">
        <f t="shared" si="9"/>
        <v>#REF!</v>
      </c>
      <c r="M41" s="79" t="e">
        <f t="shared" si="9"/>
        <v>#REF!</v>
      </c>
      <c r="N41" s="79" t="e">
        <f t="shared" si="9"/>
        <v>#REF!</v>
      </c>
      <c r="O41" s="79" t="e">
        <f t="shared" si="9"/>
        <v>#REF!</v>
      </c>
      <c r="P41" s="79" t="e">
        <f t="shared" si="9"/>
        <v>#REF!</v>
      </c>
      <c r="Q41" s="79" t="e">
        <f t="shared" si="9"/>
        <v>#REF!</v>
      </c>
      <c r="R41" s="79" t="e">
        <f t="shared" si="9"/>
        <v>#REF!</v>
      </c>
      <c r="S41" s="79" t="e">
        <f t="shared" si="9"/>
        <v>#REF!</v>
      </c>
      <c r="T41" s="79" t="e">
        <f t="shared" si="9"/>
        <v>#REF!</v>
      </c>
      <c r="U41" s="79">
        <f t="shared" si="9"/>
        <v>75076.819999999978</v>
      </c>
    </row>
    <row r="42" spans="2:21" x14ac:dyDescent="0.25">
      <c r="B42" s="81"/>
      <c r="C42" s="81"/>
      <c r="D42" s="81"/>
      <c r="E42" s="81"/>
      <c r="F42" s="81"/>
      <c r="G42" s="81"/>
      <c r="H42" s="81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43" spans="2:21" x14ac:dyDescent="0.25">
      <c r="B43" s="6"/>
      <c r="C43" s="81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</row>
    <row r="44" spans="2:21" x14ac:dyDescent="0.25">
      <c r="B44" s="84"/>
      <c r="C44" s="84"/>
      <c r="D44" s="85"/>
      <c r="E44" s="86"/>
      <c r="F44" s="86"/>
      <c r="G44" s="86"/>
      <c r="H44" s="85"/>
      <c r="I44" s="87"/>
      <c r="J44" s="85"/>
      <c r="K44" s="87"/>
      <c r="L44" s="85"/>
      <c r="M44" s="85"/>
      <c r="N44" s="85"/>
      <c r="O44" s="85"/>
      <c r="P44" s="85"/>
      <c r="Q44" s="87"/>
      <c r="R44" s="85"/>
      <c r="S44" s="85"/>
      <c r="T44" s="85"/>
      <c r="U44" s="88"/>
    </row>
    <row r="45" spans="2:21" x14ac:dyDescent="0.25">
      <c r="B45" s="84"/>
      <c r="C45" s="8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89"/>
    </row>
    <row r="46" spans="2:21" x14ac:dyDescent="0.25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2:21" x14ac:dyDescent="0.25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  <row r="48" spans="2:21" x14ac:dyDescent="0.25">
      <c r="B48" s="6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</row>
    <row r="49" spans="2:21" x14ac:dyDescent="0.2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2:21" x14ac:dyDescent="0.25">
      <c r="B50" s="85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90"/>
      <c r="O50" s="90"/>
      <c r="P50" s="90"/>
      <c r="Q50" s="90"/>
      <c r="R50" s="90"/>
      <c r="S50" s="90"/>
      <c r="T50" s="90"/>
      <c r="U50" s="90"/>
    </row>
    <row r="51" spans="2:21" x14ac:dyDescent="0.25">
      <c r="B51" s="64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0"/>
      <c r="O51" s="90"/>
      <c r="P51" s="90"/>
      <c r="Q51" s="90"/>
      <c r="R51" s="90"/>
      <c r="S51" s="90"/>
      <c r="T51" s="90"/>
      <c r="U51" s="90"/>
    </row>
    <row r="52" spans="2:21" x14ac:dyDescent="0.25">
      <c r="B52" s="64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0"/>
      <c r="O52" s="90"/>
      <c r="P52" s="90"/>
      <c r="Q52" s="90"/>
      <c r="R52" s="90"/>
      <c r="S52" s="90"/>
      <c r="T52" s="90"/>
      <c r="U52" s="90"/>
    </row>
    <row r="53" spans="2:21" x14ac:dyDescent="0.25">
      <c r="B53" s="85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90"/>
      <c r="O53" s="90"/>
      <c r="P53" s="90"/>
      <c r="Q53" s="90"/>
      <c r="R53" s="90"/>
      <c r="S53" s="90"/>
      <c r="T53" s="90"/>
      <c r="U53" s="90"/>
    </row>
    <row r="54" spans="2:21" x14ac:dyDescent="0.25">
      <c r="B54" s="64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0"/>
      <c r="O54" s="90"/>
      <c r="P54" s="90"/>
      <c r="Q54" s="90"/>
      <c r="R54" s="90"/>
      <c r="S54" s="90"/>
      <c r="T54" s="90"/>
      <c r="U54" s="90"/>
    </row>
    <row r="55" spans="2:21" x14ac:dyDescent="0.25">
      <c r="B55" s="64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0"/>
      <c r="O55" s="90"/>
      <c r="P55" s="90"/>
      <c r="Q55" s="90"/>
      <c r="R55" s="90"/>
      <c r="S55" s="90"/>
      <c r="T55" s="90"/>
      <c r="U55" s="90"/>
    </row>
    <row r="56" spans="2:21" x14ac:dyDescent="0.25">
      <c r="B56" s="64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0"/>
      <c r="O56" s="90"/>
      <c r="P56" s="90"/>
      <c r="Q56" s="90"/>
      <c r="R56" s="90"/>
      <c r="S56" s="90"/>
      <c r="T56" s="90"/>
      <c r="U56" s="90"/>
    </row>
    <row r="57" spans="2:21" x14ac:dyDescent="0.25">
      <c r="B57" s="64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0"/>
      <c r="O57" s="90"/>
      <c r="P57" s="90"/>
      <c r="Q57" s="90"/>
      <c r="R57" s="90"/>
      <c r="S57" s="90"/>
      <c r="T57" s="90"/>
      <c r="U57" s="90"/>
    </row>
    <row r="58" spans="2:21" x14ac:dyDescent="0.25">
      <c r="B58" s="64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0"/>
      <c r="O58" s="90"/>
      <c r="P58" s="90"/>
      <c r="Q58" s="90"/>
      <c r="R58" s="90"/>
      <c r="S58" s="90"/>
      <c r="T58" s="90"/>
      <c r="U58" s="90"/>
    </row>
    <row r="59" spans="2:21" x14ac:dyDescent="0.25">
      <c r="B59" s="64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0"/>
      <c r="O59" s="90"/>
      <c r="P59" s="90"/>
      <c r="Q59" s="90"/>
      <c r="R59" s="90"/>
      <c r="S59" s="90"/>
      <c r="T59" s="90"/>
      <c r="U59" s="90"/>
    </row>
    <row r="60" spans="2:21" x14ac:dyDescent="0.25">
      <c r="B60" s="64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0"/>
      <c r="O60" s="90"/>
      <c r="P60" s="90"/>
      <c r="Q60" s="90"/>
      <c r="R60" s="90"/>
      <c r="S60" s="90"/>
      <c r="T60" s="90"/>
      <c r="U60" s="90"/>
    </row>
    <row r="61" spans="2:21" x14ac:dyDescent="0.25">
      <c r="B61" s="64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0"/>
      <c r="O61" s="90"/>
      <c r="P61" s="90"/>
      <c r="Q61" s="90"/>
      <c r="R61" s="90"/>
      <c r="S61" s="90"/>
      <c r="T61" s="90"/>
      <c r="U61" s="90"/>
    </row>
    <row r="62" spans="2:21" x14ac:dyDescent="0.25">
      <c r="B62" s="64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0"/>
      <c r="O62" s="90"/>
      <c r="P62" s="90"/>
      <c r="Q62" s="90"/>
      <c r="R62" s="90"/>
      <c r="S62" s="90"/>
      <c r="T62" s="90"/>
      <c r="U62" s="90"/>
    </row>
    <row r="63" spans="2:21" x14ac:dyDescent="0.25">
      <c r="B63" s="64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0"/>
      <c r="O63" s="90"/>
      <c r="P63" s="90"/>
      <c r="Q63" s="90"/>
      <c r="R63" s="90"/>
      <c r="S63" s="90"/>
      <c r="T63" s="90"/>
      <c r="U63" s="90"/>
    </row>
    <row r="64" spans="2:21" x14ac:dyDescent="0.25">
      <c r="B64" s="85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90"/>
      <c r="O64" s="90"/>
      <c r="P64" s="90"/>
      <c r="Q64" s="90"/>
      <c r="R64" s="90"/>
      <c r="S64" s="90"/>
      <c r="T64" s="90"/>
      <c r="U64" s="90"/>
    </row>
    <row r="65" spans="2:21" x14ac:dyDescent="0.25">
      <c r="B65" s="64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0"/>
      <c r="O65" s="90"/>
      <c r="P65" s="90"/>
      <c r="Q65" s="90"/>
      <c r="R65" s="90"/>
      <c r="S65" s="90"/>
      <c r="T65" s="90"/>
      <c r="U65" s="90"/>
    </row>
    <row r="66" spans="2:21" x14ac:dyDescent="0.25">
      <c r="B66" s="64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0"/>
      <c r="O66" s="90"/>
      <c r="P66" s="90"/>
      <c r="Q66" s="90"/>
      <c r="R66" s="90"/>
      <c r="S66" s="90"/>
      <c r="T66" s="90"/>
      <c r="U66" s="90"/>
    </row>
    <row r="67" spans="2:21" x14ac:dyDescent="0.25">
      <c r="B67" s="85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90"/>
      <c r="O67" s="90"/>
      <c r="P67" s="90"/>
      <c r="Q67" s="90"/>
      <c r="R67" s="90"/>
      <c r="S67" s="90"/>
      <c r="T67" s="90"/>
      <c r="U67" s="90"/>
    </row>
    <row r="68" spans="2:21" x14ac:dyDescent="0.25">
      <c r="B68" s="64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0"/>
      <c r="O68" s="90"/>
      <c r="P68" s="90"/>
      <c r="Q68" s="90"/>
      <c r="R68" s="90"/>
      <c r="S68" s="90"/>
      <c r="T68" s="90"/>
      <c r="U68" s="90"/>
    </row>
    <row r="69" spans="2:21" x14ac:dyDescent="0.25">
      <c r="B69" s="64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0"/>
      <c r="O69" s="90"/>
      <c r="P69" s="90"/>
      <c r="Q69" s="90"/>
      <c r="R69" s="90"/>
      <c r="S69" s="90"/>
      <c r="T69" s="90"/>
      <c r="U69" s="90"/>
    </row>
    <row r="70" spans="2:21" x14ac:dyDescent="0.25">
      <c r="B70" s="64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0"/>
      <c r="O70" s="90"/>
      <c r="P70" s="90"/>
      <c r="Q70" s="90"/>
      <c r="R70" s="90"/>
      <c r="S70" s="90"/>
      <c r="T70" s="90"/>
      <c r="U70" s="90"/>
    </row>
    <row r="71" spans="2:21" x14ac:dyDescent="0.25">
      <c r="B71" s="64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0"/>
      <c r="O71" s="90"/>
      <c r="P71" s="90"/>
      <c r="Q71" s="90"/>
      <c r="R71" s="90"/>
      <c r="S71" s="90"/>
      <c r="T71" s="90"/>
      <c r="U71" s="90"/>
    </row>
    <row r="72" spans="2:21" x14ac:dyDescent="0.25">
      <c r="B72" s="64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0"/>
      <c r="O72" s="90"/>
      <c r="P72" s="90"/>
      <c r="Q72" s="90"/>
      <c r="R72" s="90"/>
      <c r="S72" s="90"/>
      <c r="T72" s="90"/>
      <c r="U72" s="90"/>
    </row>
    <row r="73" spans="2:21" x14ac:dyDescent="0.25">
      <c r="B73" s="64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0"/>
      <c r="O73" s="90"/>
      <c r="P73" s="90"/>
      <c r="Q73" s="90"/>
      <c r="R73" s="90"/>
      <c r="S73" s="90"/>
      <c r="T73" s="90"/>
      <c r="U73" s="90"/>
    </row>
    <row r="74" spans="2:21" x14ac:dyDescent="0.25">
      <c r="B74" s="6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92"/>
      <c r="O74" s="92"/>
      <c r="P74" s="92"/>
      <c r="Q74" s="92"/>
      <c r="R74" s="92"/>
      <c r="S74" s="92"/>
      <c r="T74" s="92"/>
      <c r="U74" s="92"/>
    </row>
    <row r="75" spans="2:21" x14ac:dyDescent="0.25">
      <c r="B75" s="8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81"/>
      <c r="O75" s="81"/>
      <c r="P75" s="81"/>
      <c r="Q75" s="81"/>
      <c r="R75" s="81"/>
      <c r="S75" s="81"/>
      <c r="T75" s="81"/>
      <c r="U75" s="81"/>
    </row>
    <row r="76" spans="2:21" x14ac:dyDescent="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1"/>
      <c r="O76" s="81"/>
      <c r="P76" s="81"/>
      <c r="Q76" s="81"/>
      <c r="R76" s="81"/>
      <c r="S76" s="81"/>
      <c r="T76" s="81"/>
      <c r="U76" s="81"/>
    </row>
    <row r="77" spans="2:2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93"/>
      <c r="O77" s="93"/>
      <c r="P77" s="93"/>
      <c r="Q77" s="93"/>
      <c r="R77" s="93"/>
      <c r="S77" s="93"/>
      <c r="T77" s="93"/>
      <c r="U77" s="93"/>
    </row>
    <row r="78" spans="2:21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93"/>
      <c r="O78" s="93"/>
      <c r="P78" s="93"/>
      <c r="Q78" s="93"/>
      <c r="R78" s="93"/>
      <c r="S78" s="93"/>
      <c r="T78" s="93"/>
      <c r="U78" s="93"/>
    </row>
    <row r="79" spans="2:2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93"/>
      <c r="O79" s="93"/>
      <c r="P79" s="93"/>
      <c r="Q79" s="93"/>
      <c r="R79" s="93"/>
      <c r="S79" s="93"/>
      <c r="T79" s="93"/>
      <c r="U79" s="93"/>
    </row>
    <row r="80" spans="2:2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93"/>
      <c r="O80" s="93"/>
      <c r="P80" s="93"/>
      <c r="Q80" s="93"/>
      <c r="R80" s="93"/>
      <c r="S80" s="93"/>
      <c r="T80" s="93"/>
      <c r="U80" s="93"/>
    </row>
    <row r="81" spans="2:2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94"/>
      <c r="O81" s="94"/>
      <c r="P81" s="94"/>
      <c r="Q81" s="94"/>
      <c r="R81" s="94"/>
      <c r="S81" s="94"/>
      <c r="T81" s="94"/>
      <c r="U81" s="94"/>
    </row>
    <row r="82" spans="2:21" x14ac:dyDescent="0.25"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</row>
    <row r="83" spans="2:21" x14ac:dyDescent="0.25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</row>
    <row r="84" spans="2:21" x14ac:dyDescent="0.25"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</row>
    <row r="85" spans="2:21" x14ac:dyDescent="0.25"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</row>
    <row r="86" spans="2:21" x14ac:dyDescent="0.2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</sheetData>
  <mergeCells count="32">
    <mergeCell ref="B40:D40"/>
    <mergeCell ref="B41:D41"/>
    <mergeCell ref="C34:D34"/>
    <mergeCell ref="C35:D35"/>
    <mergeCell ref="B36:D36"/>
    <mergeCell ref="B37:D37"/>
    <mergeCell ref="B38:D38"/>
    <mergeCell ref="B39:D39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1:D11"/>
    <mergeCell ref="C15:D15"/>
    <mergeCell ref="C16:D16"/>
    <mergeCell ref="C17:D17"/>
    <mergeCell ref="C18:D18"/>
    <mergeCell ref="C19:D19"/>
    <mergeCell ref="B2:U2"/>
    <mergeCell ref="B3:U3"/>
    <mergeCell ref="B4:U4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R_2024</cp:lastModifiedBy>
  <dcterms:created xsi:type="dcterms:W3CDTF">2024-09-09T15:18:43Z</dcterms:created>
  <dcterms:modified xsi:type="dcterms:W3CDTF">2024-09-09T15:19:45Z</dcterms:modified>
</cp:coreProperties>
</file>